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9440" windowHeight="9525" tabRatio="248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E40" i="1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AE18"/>
  <c r="R18"/>
  <c r="E22" l="1"/>
  <c r="E20"/>
  <c r="F29"/>
  <c r="F30" s="1"/>
  <c r="F31" s="1"/>
  <c r="F32" s="1"/>
  <c r="F28"/>
  <c r="F18"/>
  <c r="F19" s="1"/>
  <c r="F20" s="1"/>
  <c r="F21" s="1"/>
  <c r="F22" s="1"/>
  <c r="F23" s="1"/>
  <c r="F24" s="1"/>
  <c r="F25" s="1"/>
  <c r="F26" s="1"/>
  <c r="F17"/>
  <c r="F16"/>
  <c r="J29"/>
  <c r="J30" s="1"/>
  <c r="J31" s="1"/>
  <c r="J32" s="1"/>
  <c r="J28"/>
  <c r="J27"/>
  <c r="G29"/>
  <c r="G30" s="1"/>
  <c r="G31" s="1"/>
  <c r="G32" s="1"/>
  <c r="G28"/>
  <c r="G17"/>
  <c r="G18" s="1"/>
  <c r="G19" s="1"/>
  <c r="G20" s="1"/>
  <c r="G21" s="1"/>
  <c r="G22" s="1"/>
  <c r="G23" s="1"/>
  <c r="G24" s="1"/>
  <c r="G25" s="1"/>
  <c r="G26" s="1"/>
  <c r="G16"/>
  <c r="H29"/>
  <c r="H30" s="1"/>
  <c r="H31" s="1"/>
  <c r="H32" s="1"/>
  <c r="H18"/>
  <c r="H19" s="1"/>
  <c r="H20" s="1"/>
  <c r="H21" s="1"/>
  <c r="H22" s="1"/>
  <c r="H23" s="1"/>
  <c r="H24" s="1"/>
  <c r="H25" s="1"/>
  <c r="H26" s="1"/>
  <c r="H17"/>
  <c r="H16"/>
  <c r="AJ52" l="1"/>
  <c r="AI52"/>
  <c r="AH52"/>
  <c r="AG52"/>
  <c r="AF52"/>
  <c r="AE52"/>
  <c r="AD52"/>
  <c r="AC52"/>
  <c r="AB52"/>
  <c r="AA52"/>
  <c r="Z52"/>
  <c r="Y52"/>
  <c r="B50"/>
  <c r="B49"/>
  <c r="B48"/>
  <c r="B47"/>
  <c r="B46"/>
  <c r="B45"/>
  <c r="AM50"/>
  <c r="AM49"/>
  <c r="AM48"/>
  <c r="AM47"/>
  <c r="AM46"/>
  <c r="AM45"/>
  <c r="X50"/>
  <c r="X49"/>
  <c r="X48"/>
  <c r="X47"/>
  <c r="X46"/>
  <c r="X45"/>
  <c r="X11"/>
  <c r="X7"/>
  <c r="AL38"/>
  <c r="AL14"/>
  <c r="AK3"/>
  <c r="AK4" s="1"/>
  <c r="AK5" s="1"/>
  <c r="AK6" s="1"/>
  <c r="AK7" s="1"/>
  <c r="AK8" s="1"/>
  <c r="AK9" s="1"/>
  <c r="AK10" s="1"/>
  <c r="AK11" s="1"/>
  <c r="AK12" s="1"/>
  <c r="AK13" s="1"/>
  <c r="AK14" s="1"/>
  <c r="AE15"/>
  <c r="AL26" s="1"/>
  <c r="U52"/>
  <c r="T52"/>
  <c r="S52"/>
  <c r="W40"/>
  <c r="W28"/>
  <c r="Q15"/>
  <c r="V5"/>
  <c r="V6" s="1"/>
  <c r="V7" s="1"/>
  <c r="V8" s="1"/>
  <c r="V9" s="1"/>
  <c r="V10" s="1"/>
  <c r="V11" s="1"/>
  <c r="V12" s="1"/>
  <c r="V13" s="1"/>
  <c r="V14" s="1"/>
  <c r="X14" s="1"/>
  <c r="L52"/>
  <c r="K52"/>
  <c r="D52"/>
  <c r="I27"/>
  <c r="I28" s="1"/>
  <c r="I29" s="1"/>
  <c r="I30" s="1"/>
  <c r="I31" s="1"/>
  <c r="I32" s="1"/>
  <c r="M4"/>
  <c r="O4" s="1"/>
  <c r="N9"/>
  <c r="H15"/>
  <c r="H27" s="1"/>
  <c r="H28" s="1"/>
  <c r="G15"/>
  <c r="F15"/>
  <c r="W52" l="1"/>
  <c r="AL52"/>
  <c r="AM3"/>
  <c r="B3" s="1"/>
  <c r="AM11"/>
  <c r="AM4"/>
  <c r="B4" s="1"/>
  <c r="AM12"/>
  <c r="AM6"/>
  <c r="AM10"/>
  <c r="AM14"/>
  <c r="AM7"/>
  <c r="AM8"/>
  <c r="AM5"/>
  <c r="AM9"/>
  <c r="AM13"/>
  <c r="X8"/>
  <c r="X12"/>
  <c r="X5"/>
  <c r="X9"/>
  <c r="X13"/>
  <c r="X6"/>
  <c r="X10"/>
  <c r="Q52"/>
  <c r="AK15"/>
  <c r="M5"/>
  <c r="W16"/>
  <c r="P20" s="1"/>
  <c r="P52" s="1"/>
  <c r="H52"/>
  <c r="F27"/>
  <c r="N15"/>
  <c r="G27"/>
  <c r="V15"/>
  <c r="AK16" l="1"/>
  <c r="AM15"/>
  <c r="V16"/>
  <c r="X15"/>
  <c r="O5"/>
  <c r="B5" s="1"/>
  <c r="N32"/>
  <c r="E40" s="1"/>
  <c r="I52"/>
  <c r="M6"/>
  <c r="G52"/>
  <c r="N27"/>
  <c r="E34" s="1"/>
  <c r="N21"/>
  <c r="E28" s="1"/>
  <c r="F52"/>
  <c r="AK17" l="1"/>
  <c r="AM16"/>
  <c r="V17"/>
  <c r="X16"/>
  <c r="O6"/>
  <c r="B6" s="1"/>
  <c r="E52"/>
  <c r="M7"/>
  <c r="AK18" l="1"/>
  <c r="AM17"/>
  <c r="V18"/>
  <c r="X17"/>
  <c r="O7"/>
  <c r="B7" s="1"/>
  <c r="M8"/>
  <c r="AK19" l="1"/>
  <c r="AM18"/>
  <c r="V19"/>
  <c r="X18"/>
  <c r="O8"/>
  <c r="B8" s="1"/>
  <c r="M9"/>
  <c r="AK20" l="1"/>
  <c r="AM19"/>
  <c r="X19"/>
  <c r="V20"/>
  <c r="O9"/>
  <c r="B9" s="1"/>
  <c r="M10"/>
  <c r="AK21" l="1"/>
  <c r="AM20"/>
  <c r="V21"/>
  <c r="X20"/>
  <c r="O10"/>
  <c r="B10" s="1"/>
  <c r="M11"/>
  <c r="AK22" l="1"/>
  <c r="AM21"/>
  <c r="V22"/>
  <c r="X21"/>
  <c r="O11"/>
  <c r="B11" s="1"/>
  <c r="M12"/>
  <c r="AK23" l="1"/>
  <c r="AM22"/>
  <c r="V23"/>
  <c r="X22"/>
  <c r="O12"/>
  <c r="B12" s="1"/>
  <c r="M13"/>
  <c r="AK24" l="1"/>
  <c r="AM23"/>
  <c r="V24"/>
  <c r="X23"/>
  <c r="O13"/>
  <c r="B13" s="1"/>
  <c r="M14"/>
  <c r="AK25" l="1"/>
  <c r="AM24"/>
  <c r="V25"/>
  <c r="X24"/>
  <c r="O14"/>
  <c r="B14" s="1"/>
  <c r="M15"/>
  <c r="AK26" l="1"/>
  <c r="AM25"/>
  <c r="V26"/>
  <c r="X25"/>
  <c r="O15"/>
  <c r="B15" s="1"/>
  <c r="M16"/>
  <c r="AK27" l="1"/>
  <c r="AM26"/>
  <c r="V27"/>
  <c r="X26"/>
  <c r="O16"/>
  <c r="B16" s="1"/>
  <c r="M17"/>
  <c r="AK28" l="1"/>
  <c r="AM27"/>
  <c r="V28"/>
  <c r="X27"/>
  <c r="O17"/>
  <c r="B17" s="1"/>
  <c r="M18"/>
  <c r="AK29" l="1"/>
  <c r="AM28"/>
  <c r="V29"/>
  <c r="X28"/>
  <c r="O18"/>
  <c r="B18" s="1"/>
  <c r="M19"/>
  <c r="AK30" l="1"/>
  <c r="AM29"/>
  <c r="V30"/>
  <c r="X29"/>
  <c r="O19"/>
  <c r="B19" s="1"/>
  <c r="M20"/>
  <c r="AK31" l="1"/>
  <c r="AM30"/>
  <c r="V31"/>
  <c r="X30"/>
  <c r="O20"/>
  <c r="B20" s="1"/>
  <c r="M21"/>
  <c r="AK32" l="1"/>
  <c r="AM31"/>
  <c r="V32"/>
  <c r="X31"/>
  <c r="O21"/>
  <c r="B21" s="1"/>
  <c r="M22"/>
  <c r="AK33" l="1"/>
  <c r="AM32"/>
  <c r="V33"/>
  <c r="X32"/>
  <c r="O22"/>
  <c r="B22" s="1"/>
  <c r="M23"/>
  <c r="AK34" l="1"/>
  <c r="AM33"/>
  <c r="V34"/>
  <c r="X33"/>
  <c r="O23"/>
  <c r="B23" s="1"/>
  <c r="M24"/>
  <c r="AK35" l="1"/>
  <c r="AM34"/>
  <c r="V35"/>
  <c r="X34"/>
  <c r="O24"/>
  <c r="B24" s="1"/>
  <c r="M25"/>
  <c r="AK36" l="1"/>
  <c r="AM35"/>
  <c r="V36"/>
  <c r="X35"/>
  <c r="O25"/>
  <c r="B25" s="1"/>
  <c r="M26"/>
  <c r="AK37" l="1"/>
  <c r="AM36"/>
  <c r="V37"/>
  <c r="X36"/>
  <c r="O26"/>
  <c r="B26" s="1"/>
  <c r="M27"/>
  <c r="AK38" l="1"/>
  <c r="AM37"/>
  <c r="V38"/>
  <c r="X37"/>
  <c r="O27"/>
  <c r="M28"/>
  <c r="B27" l="1"/>
  <c r="AK39"/>
  <c r="AM38"/>
  <c r="V39"/>
  <c r="X38"/>
  <c r="O28"/>
  <c r="B28" s="1"/>
  <c r="M29"/>
  <c r="AK40" l="1"/>
  <c r="AM39"/>
  <c r="V40"/>
  <c r="X39"/>
  <c r="O29"/>
  <c r="M30"/>
  <c r="B29" l="1"/>
  <c r="AK41"/>
  <c r="AM40"/>
  <c r="V41"/>
  <c r="X40"/>
  <c r="O30"/>
  <c r="B30" s="1"/>
  <c r="M31"/>
  <c r="AK42" l="1"/>
  <c r="AM41"/>
  <c r="V42"/>
  <c r="X41"/>
  <c r="O31"/>
  <c r="B31" s="1"/>
  <c r="M32"/>
  <c r="X42" l="1"/>
  <c r="V43"/>
  <c r="AK43"/>
  <c r="AM42"/>
  <c r="O32"/>
  <c r="B32" s="1"/>
  <c r="M33"/>
  <c r="V44" l="1"/>
  <c r="X44" s="1"/>
  <c r="X43"/>
  <c r="AK44"/>
  <c r="AM43"/>
  <c r="O33"/>
  <c r="B33" s="1"/>
  <c r="M34"/>
  <c r="X52" l="1"/>
  <c r="AM44"/>
  <c r="AM52" s="1"/>
  <c r="O34"/>
  <c r="B34" s="1"/>
  <c r="M35"/>
  <c r="O35" l="1"/>
  <c r="B35" s="1"/>
  <c r="M36"/>
  <c r="O36" l="1"/>
  <c r="B36" s="1"/>
  <c r="M37"/>
  <c r="O37" l="1"/>
  <c r="B37" s="1"/>
  <c r="M38"/>
  <c r="O38" l="1"/>
  <c r="B38" s="1"/>
  <c r="M39"/>
  <c r="O39" l="1"/>
  <c r="B39" s="1"/>
  <c r="M40"/>
  <c r="O40" l="1"/>
  <c r="B40" s="1"/>
  <c r="M41"/>
  <c r="O41" l="1"/>
  <c r="B41" s="1"/>
  <c r="M42"/>
  <c r="O42" l="1"/>
  <c r="B42" s="1"/>
  <c r="M43"/>
  <c r="O43" l="1"/>
  <c r="B43" s="1"/>
  <c r="M44"/>
  <c r="O44" l="1"/>
  <c r="O52" s="1"/>
  <c r="B44" l="1"/>
</calcChain>
</file>

<file path=xl/comments1.xml><?xml version="1.0" encoding="utf-8"?>
<comments xmlns="http://schemas.openxmlformats.org/spreadsheetml/2006/main">
  <authors>
    <author>odilo</author>
  </authors>
  <commentList>
    <comment ref="AK2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checken!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GDA VDU</t>
        </r>
      </text>
    </comment>
    <comment ref="Y5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Worms</t>
        </r>
      </text>
    </comment>
    <comment ref="Y6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ENArC Diözese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Y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GDA</t>
        </r>
      </text>
    </comment>
    <comment ref="AJ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Akonto Mobility</t>
        </r>
      </text>
    </comment>
    <comment ref="AJ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Y1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ENArC</t>
        </r>
      </text>
    </comment>
    <comment ref="AJ1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Y1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Men&amp;Books</t>
        </r>
      </text>
    </comment>
    <comment ref="AJ1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Tomislav</t>
        </r>
      </text>
    </comment>
    <comment ref="Y1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Rest Net.Archiv</t>
        </r>
      </text>
    </comment>
    <comment ref="AJ1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Napoli + IEEkQ</t>
        </r>
      </text>
    </comment>
    <comment ref="Y13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Ludwigsburg</t>
        </r>
      </text>
    </comment>
    <comment ref="AJ1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1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AJ17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AI1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Dublin meeting</t>
        </r>
      </text>
    </comment>
    <comment ref="AJ1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DO Tagung Ludiwgsburg; Reise und Übernachtungskosten
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1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AJ1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AJ2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21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AJ2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Digitale Diplomatik Paris (Georg zugesagt 14.1.2012)
</t>
        </r>
      </text>
    </comment>
    <comment ref="Y2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nä. Rate ENArC
</t>
        </r>
      </text>
    </comment>
    <comment ref="AJ24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Y25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Z25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GDA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AJ2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Y30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AJ31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AJ3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3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Y3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Men&amp;Books 2. Rate</t>
        </r>
      </text>
    </comment>
    <comment ref="AJ36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AJ4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AJ4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AJ44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45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AJ4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Tomislav</t>
        </r>
      </text>
    </comment>
    <comment ref="AJ47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Napoli + IEEkQ</t>
        </r>
      </text>
    </comment>
    <comment ref="AJ4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</commentList>
</comments>
</file>

<file path=xl/sharedStrings.xml><?xml version="1.0" encoding="utf-8"?>
<sst xmlns="http://schemas.openxmlformats.org/spreadsheetml/2006/main" count="105" uniqueCount="86">
  <si>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</si>
  <si>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</si>
  <si>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</si>
  <si>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</si>
  <si>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</si>
  <si>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</si>
  <si>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</si>
  <si>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</si>
  <si>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</si>
  <si>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</si>
  <si>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</si>
  <si>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</si>
  <si>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</si>
  <si>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</si>
  <si>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</si>
  <si>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</si>
  <si>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</si>
  <si>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</si>
  <si>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</si>
  <si>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</si>
  <si>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</si>
  <si>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</si>
  <si>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</si>
  <si>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</si>
  <si>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</si>
  <si>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</si>
  <si>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</si>
  <si>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</si>
  <si>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</si>
  <si>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Gesamt</t>
  </si>
  <si>
    <t>Sonstiges</t>
  </si>
  <si>
    <t>PK: Ziegler</t>
  </si>
  <si>
    <t>PK: Braunauer</t>
  </si>
  <si>
    <t>PK: Leitner</t>
  </si>
  <si>
    <t>Quidenus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</si>
  <si>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</si>
  <si>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</si>
  <si>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</si>
  <si>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</si>
  <si>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</si>
  <si>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</si>
  <si>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</si>
  <si>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</si>
  <si>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</si>
  <si>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</si>
  <si>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</si>
  <si>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</si>
  <si>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PK Aigner</t>
  </si>
  <si>
    <t>PK Muff</t>
  </si>
  <si>
    <t>PK Jeller</t>
  </si>
  <si>
    <t>ICARUS</t>
  </si>
  <si>
    <t>Miete</t>
  </si>
  <si>
    <t>Strom, Gas, Telefon</t>
  </si>
  <si>
    <t>PK Heinz</t>
  </si>
  <si>
    <t>PK Horn</t>
  </si>
  <si>
    <t>PK S.Aigner</t>
  </si>
  <si>
    <t>Mobility Grant</t>
  </si>
  <si>
    <t>Kontostand</t>
  </si>
  <si>
    <t>Konto-stand</t>
  </si>
  <si>
    <t>Erlöse</t>
  </si>
  <si>
    <t>Periodenschluss</t>
  </si>
  <si>
    <t>Perioden-schluss</t>
  </si>
  <si>
    <t>PK Maurer</t>
  </si>
  <si>
    <t>xxxx</t>
  </si>
  <si>
    <t>xxxxx</t>
  </si>
  <si>
    <t>2012-01</t>
  </si>
  <si>
    <t>XXXXX</t>
  </si>
  <si>
    <t>XXXX</t>
  </si>
  <si>
    <t>XXXx</t>
  </si>
  <si>
    <t>Jahresschluss</t>
  </si>
  <si>
    <t>EU</t>
  </si>
  <si>
    <t>Übertrag aus 2011</t>
  </si>
  <si>
    <t>Server</t>
  </si>
  <si>
    <t>Mitglieds-beiträge</t>
  </si>
  <si>
    <r>
      <rPr>
        <b/>
        <sz val="12"/>
        <color theme="1"/>
        <rFont val="Calibri"/>
        <family val="2"/>
        <scheme val="minor"/>
      </rPr>
      <t xml:space="preserve">CrArC </t>
    </r>
    <r>
      <rPr>
        <b/>
        <sz val="8"/>
        <color theme="1"/>
        <rFont val="Calibri"/>
        <family val="2"/>
        <scheme val="minor"/>
      </rPr>
      <t xml:space="preserve">Ko-finanzierung </t>
    </r>
  </si>
  <si>
    <r>
      <rPr>
        <b/>
        <sz val="12"/>
        <color theme="1"/>
        <rFont val="Calibri"/>
        <family val="2"/>
        <scheme val="minor"/>
      </rPr>
      <t xml:space="preserve">APEX </t>
    </r>
    <r>
      <rPr>
        <b/>
        <sz val="8"/>
        <color theme="1"/>
        <rFont val="Calibri"/>
        <family val="2"/>
        <scheme val="minor"/>
      </rPr>
      <t xml:space="preserve"> EU-Förderung</t>
    </r>
  </si>
  <si>
    <r>
      <rPr>
        <b/>
        <sz val="12"/>
        <color theme="1"/>
        <rFont val="Calibri"/>
        <family val="2"/>
        <scheme val="minor"/>
      </rPr>
      <t>ICARUS</t>
    </r>
    <r>
      <rPr>
        <b/>
        <sz val="8"/>
        <color theme="1"/>
        <rFont val="Calibri"/>
        <family val="2"/>
        <scheme val="minor"/>
      </rPr>
      <t xml:space="preserve">  EU-Förderung</t>
    </r>
  </si>
  <si>
    <t>2015-07</t>
  </si>
  <si>
    <t>2015-08</t>
  </si>
  <si>
    <t>2015-09</t>
  </si>
  <si>
    <t>2015-10</t>
  </si>
  <si>
    <t>2015-11</t>
  </si>
  <si>
    <t>2015-12</t>
  </si>
  <si>
    <t>Zinsen</t>
  </si>
  <si>
    <t>Kontostand gesamt</t>
  </si>
  <si>
    <t>PK Jamek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</si>
</sst>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2" fillId="0" borderId="1" xfId="0" applyNumberFormat="1" applyFont="1" applyBorder="1" applyAlignment="1">
      <alignment wrapText="1"/>
    </xf>
    <xf numFmtId="1" fontId="0" fillId="0" borderId="4" xfId="0" applyNumberFormat="1" applyBorder="1"/>
    <xf numFmtId="1" fontId="0" fillId="0" borderId="5" xfId="0" applyNumberFormat="1" applyBorder="1"/>
    <xf numFmtId="1" fontId="2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 wrapText="1"/>
    </xf>
    <xf numFmtId="1" fontId="0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6" xfId="0" applyNumberFormat="1" applyBorder="1"/>
    <xf numFmtId="1" fontId="2" fillId="0" borderId="6" xfId="0" applyNumberFormat="1" applyFont="1" applyBorder="1" applyAlignment="1">
      <alignment wrapText="1"/>
    </xf>
    <xf numFmtId="1" fontId="0" fillId="0" borderId="6" xfId="0" applyNumberFormat="1" applyFont="1" applyBorder="1" applyAlignment="1">
      <alignment wrapText="1"/>
    </xf>
    <xf numFmtId="1" fontId="0" fillId="0" borderId="8" xfId="0" applyNumberFormat="1" applyBorder="1"/>
    <xf numFmtId="1" fontId="2" fillId="0" borderId="9" xfId="0" applyNumberFormat="1" applyFont="1" applyBorder="1" applyAlignment="1">
      <alignment wrapText="1"/>
    </xf>
    <xf numFmtId="1" fontId="0" fillId="0" borderId="9" xfId="0" applyNumberFormat="1" applyFont="1" applyBorder="1" applyAlignment="1">
      <alignment wrapText="1"/>
    </xf>
    <xf numFmtId="1" fontId="0" fillId="0" borderId="9" xfId="0" applyNumberFormat="1" applyBorder="1"/>
    <xf numFmtId="1" fontId="0" fillId="0" borderId="4" xfId="0" applyNumberFormat="1" applyFont="1" applyBorder="1" applyAlignment="1">
      <alignment wrapText="1"/>
    </xf>
    <xf numFmtId="1" fontId="0" fillId="0" borderId="8" xfId="0" applyNumberFormat="1" applyFont="1" applyBorder="1" applyAlignment="1">
      <alignment wrapText="1"/>
    </xf>
    <xf numFmtId="1" fontId="6" fillId="0" borderId="2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6" fillId="0" borderId="7" xfId="0" applyNumberFormat="1" applyFont="1" applyBorder="1" applyAlignment="1">
      <alignment wrapText="1"/>
    </xf>
    <xf numFmtId="1" fontId="1" fillId="0" borderId="0" xfId="0" applyNumberFormat="1" applyFont="1"/>
    <xf numFmtId="1" fontId="6" fillId="0" borderId="9" xfId="0" applyNumberFormat="1" applyFont="1" applyBorder="1" applyAlignment="1">
      <alignment wrapText="1"/>
    </xf>
    <xf numFmtId="1" fontId="1" fillId="0" borderId="9" xfId="0" applyNumberFormat="1" applyFont="1" applyBorder="1" applyAlignment="1">
      <alignment wrapText="1"/>
    </xf>
    <xf numFmtId="1" fontId="1" fillId="0" borderId="9" xfId="0" applyNumberFormat="1" applyFont="1" applyBorder="1"/>
    <xf numFmtId="1" fontId="1" fillId="0" borderId="11" xfId="0" applyNumberFormat="1" applyFont="1" applyBorder="1"/>
    <xf numFmtId="1" fontId="6" fillId="0" borderId="12" xfId="0" applyNumberFormat="1" applyFont="1" applyBorder="1"/>
    <xf numFmtId="1" fontId="6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1" fontId="0" fillId="0" borderId="14" xfId="0" applyNumberFormat="1" applyBorder="1"/>
    <xf numFmtId="1" fontId="0" fillId="0" borderId="15" xfId="0" applyNumberFormat="1" applyBorder="1"/>
    <xf numFmtId="0" fontId="0" fillId="0" borderId="9" xfId="0" applyBorder="1"/>
    <xf numFmtId="1" fontId="3" fillId="0" borderId="2" xfId="0" applyNumberFormat="1" applyFont="1" applyBorder="1"/>
    <xf numFmtId="1" fontId="6" fillId="0" borderId="2" xfId="0" applyNumberFormat="1" applyFont="1" applyBorder="1"/>
    <xf numFmtId="1" fontId="6" fillId="0" borderId="10" xfId="0" applyNumberFormat="1" applyFont="1" applyBorder="1"/>
    <xf numFmtId="1" fontId="1" fillId="0" borderId="2" xfId="0" applyNumberFormat="1" applyFont="1" applyBorder="1"/>
    <xf numFmtId="1" fontId="0" fillId="0" borderId="11" xfId="0" applyNumberFormat="1" applyFont="1" applyBorder="1" applyAlignment="1">
      <alignment wrapText="1"/>
    </xf>
    <xf numFmtId="1" fontId="0" fillId="0" borderId="16" xfId="0" applyNumberFormat="1" applyBorder="1"/>
    <xf numFmtId="0" fontId="1" fillId="0" borderId="0" xfId="0" applyFont="1"/>
    <xf numFmtId="0" fontId="10" fillId="0" borderId="0" xfId="0" applyFont="1"/>
    <xf numFmtId="1" fontId="0" fillId="0" borderId="0" xfId="0" applyNumberFormat="1" applyFill="1"/>
    <xf numFmtId="1" fontId="0" fillId="0" borderId="4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tabSelected="1" workbookViewId="0">
      <pane xSplit="1" topLeftCell="Q1" activePane="topRight" state="frozen"/>
      <selection pane="topRight" activeCell="AJ21" sqref="AJ21"/>
    </sheetView>
  </sheetViews>
  <sheetFormatPr baseColWidth="10" defaultRowHeight="15"/>
  <cols>
    <col min="1" max="1" width="12.5703125" style="22" customWidth="1"/>
    <col min="2" max="2" width="8.85546875" style="1" customWidth="1"/>
    <col min="3" max="3" width="9.140625" style="1" customWidth="1"/>
    <col min="4" max="4" width="9" style="2" customWidth="1"/>
    <col min="5" max="5" width="7.42578125" style="1" customWidth="1"/>
    <col min="6" max="6" width="8.42578125" style="1" customWidth="1"/>
    <col min="7" max="7" width="10.42578125" style="1" customWidth="1"/>
    <col min="8" max="10" width="8.28515625" style="1" customWidth="1"/>
    <col min="11" max="11" width="7.42578125" style="1" customWidth="1"/>
    <col min="12" max="12" width="7.7109375" style="1" customWidth="1"/>
    <col min="13" max="13" width="7.7109375" style="10" customWidth="1"/>
    <col min="14" max="14" width="7.7109375" style="1" customWidth="1"/>
    <col min="15" max="15" width="6.85546875" customWidth="1"/>
    <col min="16" max="16" width="9.85546875" style="2" customWidth="1"/>
    <col min="17" max="18" width="7.5703125" style="1" customWidth="1"/>
    <col min="19" max="19" width="6.5703125" style="1" customWidth="1"/>
    <col min="20" max="20" width="7.28515625" style="1" customWidth="1"/>
    <col min="21" max="21" width="7.85546875" style="1" customWidth="1"/>
    <col min="22" max="22" width="7.85546875" style="10" customWidth="1"/>
    <col min="23" max="23" width="7.85546875" style="1" customWidth="1"/>
    <col min="24" max="24" width="6.85546875" customWidth="1"/>
    <col min="25" max="25" width="10" style="2" customWidth="1"/>
    <col min="26" max="26" width="6.85546875" style="1" customWidth="1"/>
    <col min="27" max="27" width="6.5703125" style="1" customWidth="1"/>
    <col min="28" max="28" width="8.42578125" style="1" customWidth="1"/>
    <col min="29" max="29" width="5.42578125" style="1" customWidth="1"/>
    <col min="30" max="30" width="6.42578125" style="1" customWidth="1"/>
    <col min="31" max="31" width="7.85546875" style="1" customWidth="1"/>
    <col min="32" max="32" width="7.140625" style="1" customWidth="1"/>
    <col min="33" max="33" width="9" style="1" customWidth="1"/>
    <col min="34" max="34" width="7.5703125" style="1" customWidth="1"/>
    <col min="35" max="35" width="10.42578125" style="1" customWidth="1"/>
    <col min="36" max="36" width="7.42578125" style="1" customWidth="1"/>
    <col min="37" max="37" width="8.28515625" style="10" customWidth="1"/>
    <col min="38" max="38" width="10" style="31" customWidth="1"/>
    <col min="39" max="39" width="6.140625" style="33" customWidth="1"/>
    <col min="40" max="40" width="14.5703125" style="1" customWidth="1"/>
    <col min="41" max="41" width="14.140625" style="1" customWidth="1"/>
    <col min="42" max="16384" width="11.42578125" style="1"/>
  </cols>
  <sheetData>
    <row r="1" spans="1:39" s="37" customFormat="1" ht="41.25" thickBot="1">
      <c r="A1" s="34" t="s">
        <v>50</v>
      </c>
      <c r="B1" s="19" t="s">
        <v>84</v>
      </c>
      <c r="C1" s="19"/>
      <c r="D1" s="20" t="s">
        <v>74</v>
      </c>
      <c r="E1" s="19" t="s">
        <v>70</v>
      </c>
      <c r="F1" s="19" t="s">
        <v>31</v>
      </c>
      <c r="G1" s="19" t="s">
        <v>32</v>
      </c>
      <c r="H1" s="19" t="s">
        <v>33</v>
      </c>
      <c r="I1" s="19" t="s">
        <v>62</v>
      </c>
      <c r="J1" s="19" t="s">
        <v>85</v>
      </c>
      <c r="K1" s="19" t="s">
        <v>34</v>
      </c>
      <c r="L1" s="19" t="s">
        <v>30</v>
      </c>
      <c r="M1" s="21" t="s">
        <v>58</v>
      </c>
      <c r="N1" s="19" t="s">
        <v>61</v>
      </c>
      <c r="O1" s="27" t="s">
        <v>83</v>
      </c>
      <c r="P1" s="20" t="s">
        <v>75</v>
      </c>
      <c r="Q1" s="19" t="s">
        <v>47</v>
      </c>
      <c r="R1" s="19" t="s">
        <v>53</v>
      </c>
      <c r="S1" s="19" t="s">
        <v>48</v>
      </c>
      <c r="T1" s="19" t="s">
        <v>49</v>
      </c>
      <c r="U1" s="19" t="s">
        <v>30</v>
      </c>
      <c r="V1" s="21" t="s">
        <v>58</v>
      </c>
      <c r="W1" s="19" t="s">
        <v>60</v>
      </c>
      <c r="X1" s="35" t="s">
        <v>83</v>
      </c>
      <c r="Y1" s="20" t="s">
        <v>76</v>
      </c>
      <c r="Z1" s="19" t="s">
        <v>59</v>
      </c>
      <c r="AA1" s="19" t="s">
        <v>51</v>
      </c>
      <c r="AB1" s="19" t="s">
        <v>52</v>
      </c>
      <c r="AC1" s="19" t="s">
        <v>72</v>
      </c>
      <c r="AD1" s="19" t="s">
        <v>48</v>
      </c>
      <c r="AE1" s="19" t="s">
        <v>53</v>
      </c>
      <c r="AF1" s="19" t="s">
        <v>54</v>
      </c>
      <c r="AG1" s="19" t="s">
        <v>55</v>
      </c>
      <c r="AH1" s="19" t="s">
        <v>73</v>
      </c>
      <c r="AI1" s="19" t="s">
        <v>56</v>
      </c>
      <c r="AJ1" s="19" t="s">
        <v>30</v>
      </c>
      <c r="AK1" s="21" t="s">
        <v>57</v>
      </c>
      <c r="AL1" s="28" t="s">
        <v>69</v>
      </c>
      <c r="AM1" s="36" t="s">
        <v>83</v>
      </c>
    </row>
    <row r="2" spans="1:39" s="6" customFormat="1" ht="22.5">
      <c r="A2" s="23" t="s">
        <v>71</v>
      </c>
      <c r="D2" s="3"/>
      <c r="M2" s="11"/>
      <c r="P2" s="3"/>
      <c r="V2" s="11"/>
      <c r="Y2" s="3"/>
      <c r="AK2" s="11">
        <v>20000</v>
      </c>
      <c r="AL2" s="29"/>
      <c r="AM2" s="14"/>
    </row>
    <row r="3" spans="1:39" s="7" customFormat="1">
      <c r="A3" s="24" t="s">
        <v>65</v>
      </c>
      <c r="B3" s="7">
        <f>SUM(M3,O3,V3,X3,AK3,AM3)</f>
        <v>23797.397260273974</v>
      </c>
      <c r="D3" s="8"/>
      <c r="M3" s="12"/>
      <c r="P3" s="8"/>
      <c r="V3" s="12"/>
      <c r="Y3" s="8"/>
      <c r="AA3" s="7">
        <v>500</v>
      </c>
      <c r="AB3" s="7">
        <v>200</v>
      </c>
      <c r="AC3" s="7">
        <v>200</v>
      </c>
      <c r="AE3" s="7">
        <v>2800</v>
      </c>
      <c r="AK3" s="12">
        <f t="shared" ref="AK3:AK44" si="0">SUM(Y3:AJ3,AK2)</f>
        <v>23700</v>
      </c>
      <c r="AL3" s="30"/>
      <c r="AM3" s="15">
        <f>((AK3*0.05)/365)*30</f>
        <v>97.397260273972606</v>
      </c>
    </row>
    <row r="4" spans="1:39">
      <c r="A4" s="25" t="s">
        <v>0</v>
      </c>
      <c r="B4" s="7">
        <f t="shared" ref="B4:B50" si="1">SUM(M4,O4,V4,X4,AK4,AM4)</f>
        <v>22530.21095890411</v>
      </c>
      <c r="F4" s="1">
        <v>1900</v>
      </c>
      <c r="M4" s="10">
        <f>SUM(F4:L4)</f>
        <v>1900</v>
      </c>
      <c r="O4" s="1">
        <f t="shared" ref="O4:O38" si="2">((M4*0.05)/365)*30</f>
        <v>7.808219178082191</v>
      </c>
      <c r="P4" s="2" t="s">
        <v>63</v>
      </c>
      <c r="Q4" s="1" t="s">
        <v>64</v>
      </c>
      <c r="S4" s="1" t="s">
        <v>63</v>
      </c>
      <c r="T4" s="1" t="s">
        <v>64</v>
      </c>
      <c r="U4" s="1" t="s">
        <v>63</v>
      </c>
      <c r="V4" s="10" t="s">
        <v>64</v>
      </c>
      <c r="X4" s="1"/>
      <c r="Y4" s="2">
        <v>-6862</v>
      </c>
      <c r="AA4" s="7">
        <v>500</v>
      </c>
      <c r="AB4" s="7">
        <v>200</v>
      </c>
      <c r="AC4" s="7">
        <v>200</v>
      </c>
      <c r="AE4" s="7">
        <v>2800</v>
      </c>
      <c r="AF4" s="7"/>
      <c r="AK4" s="12">
        <f t="shared" si="0"/>
        <v>20538</v>
      </c>
      <c r="AM4" s="15">
        <f t="shared" ref="AM4:AM50" si="3">((AK4*0.05)/365)*30</f>
        <v>84.402739726027406</v>
      </c>
    </row>
    <row r="5" spans="1:39">
      <c r="A5" s="25" t="s">
        <v>1</v>
      </c>
      <c r="B5" s="7">
        <f t="shared" si="1"/>
        <v>37202.260273972606</v>
      </c>
      <c r="F5" s="1">
        <v>1900</v>
      </c>
      <c r="G5" s="1">
        <v>2600</v>
      </c>
      <c r="M5" s="10">
        <f t="shared" ref="M5:M44" si="4">SUM(D5:L5,M4)</f>
        <v>6400</v>
      </c>
      <c r="O5" s="1">
        <f t="shared" si="2"/>
        <v>26.301369863013697</v>
      </c>
      <c r="S5" s="1">
        <v>2250</v>
      </c>
      <c r="T5" s="1">
        <v>2250</v>
      </c>
      <c r="U5" s="1">
        <v>1500</v>
      </c>
      <c r="V5" s="10">
        <f>SUM(P5:U5)</f>
        <v>6000</v>
      </c>
      <c r="X5" s="1">
        <f>((V5*0.05)/365)*30</f>
        <v>24.657534246575342</v>
      </c>
      <c r="Y5" s="2">
        <v>-798</v>
      </c>
      <c r="AA5" s="7">
        <v>500</v>
      </c>
      <c r="AB5" s="7">
        <v>200</v>
      </c>
      <c r="AC5" s="7">
        <v>200</v>
      </c>
      <c r="AD5" s="1">
        <v>750</v>
      </c>
      <c r="AE5" s="7">
        <v>2800</v>
      </c>
      <c r="AF5" s="7">
        <v>460</v>
      </c>
      <c r="AK5" s="12">
        <f t="shared" si="0"/>
        <v>24650</v>
      </c>
      <c r="AM5" s="15">
        <f t="shared" si="3"/>
        <v>101.30136986301369</v>
      </c>
    </row>
    <row r="6" spans="1:39">
      <c r="A6" s="25" t="s">
        <v>2</v>
      </c>
      <c r="B6" s="7">
        <f t="shared" si="1"/>
        <v>-1646.7397260273981</v>
      </c>
      <c r="F6" s="1">
        <v>1900</v>
      </c>
      <c r="G6" s="1">
        <v>2600</v>
      </c>
      <c r="M6" s="10">
        <f t="shared" si="4"/>
        <v>10900</v>
      </c>
      <c r="O6" s="1">
        <f t="shared" si="2"/>
        <v>44.794520547945204</v>
      </c>
      <c r="Q6" s="1">
        <v>2400</v>
      </c>
      <c r="S6" s="1">
        <v>2250</v>
      </c>
      <c r="T6" s="1">
        <v>2250</v>
      </c>
      <c r="V6" s="10">
        <f t="shared" ref="V6:V44" si="5">SUM(P6:U6,V5)</f>
        <v>12900</v>
      </c>
      <c r="X6" s="1">
        <f t="shared" ref="X6:X50" si="6">((V6*0.05)/365)*30</f>
        <v>53.013698630136986</v>
      </c>
      <c r="Y6" s="2">
        <v>-60000</v>
      </c>
      <c r="AA6" s="7">
        <v>500</v>
      </c>
      <c r="AB6" s="7">
        <v>200</v>
      </c>
      <c r="AC6" s="7">
        <v>200</v>
      </c>
      <c r="AD6" s="1">
        <v>750</v>
      </c>
      <c r="AE6" s="7">
        <v>2800</v>
      </c>
      <c r="AF6" s="7">
        <v>460</v>
      </c>
      <c r="AJ6" s="1">
        <v>5000</v>
      </c>
      <c r="AK6" s="12">
        <f>SUM(Y6:AJ6,AK5)</f>
        <v>-25440</v>
      </c>
      <c r="AM6" s="15">
        <f t="shared" si="3"/>
        <v>-104.54794520547945</v>
      </c>
    </row>
    <row r="7" spans="1:39">
      <c r="A7" s="25" t="s">
        <v>3</v>
      </c>
      <c r="B7" s="7">
        <f t="shared" si="1"/>
        <v>14730.287671232874</v>
      </c>
      <c r="F7" s="1">
        <v>1900</v>
      </c>
      <c r="G7" s="1">
        <v>2600</v>
      </c>
      <c r="M7" s="10">
        <f t="shared" si="4"/>
        <v>15400</v>
      </c>
      <c r="O7" s="1">
        <f t="shared" si="2"/>
        <v>63.287671232876711</v>
      </c>
      <c r="Q7" s="1">
        <v>2400</v>
      </c>
      <c r="S7" s="1">
        <v>2250</v>
      </c>
      <c r="T7" s="1">
        <v>2250</v>
      </c>
      <c r="V7" s="10">
        <f t="shared" si="5"/>
        <v>19800</v>
      </c>
      <c r="X7" s="1">
        <f t="shared" si="6"/>
        <v>81.369863013698634</v>
      </c>
      <c r="AA7" s="7">
        <v>500</v>
      </c>
      <c r="AB7" s="7">
        <v>200</v>
      </c>
      <c r="AC7" s="7">
        <v>200</v>
      </c>
      <c r="AD7" s="1">
        <v>750</v>
      </c>
      <c r="AE7" s="7">
        <v>2800</v>
      </c>
      <c r="AF7" s="7">
        <v>460</v>
      </c>
      <c r="AK7" s="12">
        <f t="shared" si="0"/>
        <v>-20530</v>
      </c>
      <c r="AM7" s="15">
        <f t="shared" si="3"/>
        <v>-84.36986301369862</v>
      </c>
    </row>
    <row r="8" spans="1:39">
      <c r="A8" s="25" t="s">
        <v>4</v>
      </c>
      <c r="B8" s="7">
        <f t="shared" si="1"/>
        <v>32144.560273972602</v>
      </c>
      <c r="F8" s="1">
        <v>1900</v>
      </c>
      <c r="G8" s="1">
        <v>2600</v>
      </c>
      <c r="M8" s="10">
        <f t="shared" si="4"/>
        <v>19900</v>
      </c>
      <c r="O8" s="1">
        <f t="shared" si="2"/>
        <v>81.780821917808211</v>
      </c>
      <c r="Q8" s="1">
        <v>2400</v>
      </c>
      <c r="S8" s="1">
        <v>2250</v>
      </c>
      <c r="T8" s="1">
        <v>2250</v>
      </c>
      <c r="V8" s="10">
        <f t="shared" si="5"/>
        <v>26700</v>
      </c>
      <c r="X8" s="1">
        <f t="shared" si="6"/>
        <v>109.72602739726027</v>
      </c>
      <c r="Y8" s="2">
        <v>-467</v>
      </c>
      <c r="AA8" s="7">
        <v>500</v>
      </c>
      <c r="AB8" s="7">
        <v>200</v>
      </c>
      <c r="AC8" s="7">
        <v>200</v>
      </c>
      <c r="AD8" s="1">
        <v>750</v>
      </c>
      <c r="AE8" s="7">
        <v>2800</v>
      </c>
      <c r="AF8" s="7">
        <v>460</v>
      </c>
      <c r="AJ8" s="1">
        <v>1500</v>
      </c>
      <c r="AK8" s="12">
        <f t="shared" si="0"/>
        <v>-14587</v>
      </c>
      <c r="AM8" s="15">
        <f t="shared" si="3"/>
        <v>-59.946575342465756</v>
      </c>
    </row>
    <row r="9" spans="1:39">
      <c r="A9" s="25" t="s">
        <v>5</v>
      </c>
      <c r="B9" s="7">
        <f t="shared" si="1"/>
        <v>-70967.453424657535</v>
      </c>
      <c r="F9" s="1">
        <v>1900</v>
      </c>
      <c r="G9" s="1">
        <v>2600</v>
      </c>
      <c r="L9" s="1">
        <v>5500</v>
      </c>
      <c r="M9" s="10">
        <f t="shared" si="4"/>
        <v>29900</v>
      </c>
      <c r="N9" s="1">
        <f>SUM(F4:L9)</f>
        <v>29900</v>
      </c>
      <c r="O9" s="1">
        <f t="shared" si="2"/>
        <v>122.87671232876713</v>
      </c>
      <c r="P9" s="2">
        <v>-122000</v>
      </c>
      <c r="Q9" s="1">
        <v>2400</v>
      </c>
      <c r="S9" s="1">
        <v>2250</v>
      </c>
      <c r="T9" s="1">
        <v>2250</v>
      </c>
      <c r="V9" s="10">
        <f t="shared" si="5"/>
        <v>-88400</v>
      </c>
      <c r="X9" s="1">
        <f t="shared" si="6"/>
        <v>-363.28767123287673</v>
      </c>
      <c r="Y9" s="2">
        <v>-18000</v>
      </c>
      <c r="AA9" s="7">
        <v>500</v>
      </c>
      <c r="AB9" s="7">
        <v>200</v>
      </c>
      <c r="AC9" s="7">
        <v>200</v>
      </c>
      <c r="AD9" s="1">
        <v>750</v>
      </c>
      <c r="AE9" s="7">
        <v>2800</v>
      </c>
      <c r="AF9" s="7">
        <v>460</v>
      </c>
      <c r="AI9" s="1">
        <v>15000</v>
      </c>
      <c r="AJ9" s="1">
        <v>500</v>
      </c>
      <c r="AK9" s="12">
        <f>SUM(Y9:AJ9,AK8)</f>
        <v>-12177</v>
      </c>
      <c r="AM9" s="15">
        <f t="shared" si="3"/>
        <v>-50.042465753424658</v>
      </c>
    </row>
    <row r="10" spans="1:39">
      <c r="A10" s="25" t="s">
        <v>6</v>
      </c>
      <c r="B10" s="7">
        <f t="shared" si="1"/>
        <v>-125068.87808219179</v>
      </c>
      <c r="F10" s="1">
        <v>1900</v>
      </c>
      <c r="G10" s="1">
        <v>2600</v>
      </c>
      <c r="M10" s="10">
        <f t="shared" si="4"/>
        <v>34400</v>
      </c>
      <c r="O10" s="1">
        <f t="shared" si="2"/>
        <v>141.36986301369865</v>
      </c>
      <c r="Q10" s="1">
        <v>2400</v>
      </c>
      <c r="S10" s="1">
        <v>2250</v>
      </c>
      <c r="T10" s="1">
        <v>2250</v>
      </c>
      <c r="V10" s="10">
        <f t="shared" si="5"/>
        <v>-81500</v>
      </c>
      <c r="X10" s="1">
        <f t="shared" si="6"/>
        <v>-334.9315068493151</v>
      </c>
      <c r="Y10" s="2">
        <v>-71690</v>
      </c>
      <c r="AA10" s="7">
        <v>500</v>
      </c>
      <c r="AB10" s="7">
        <v>200</v>
      </c>
      <c r="AC10" s="7">
        <v>200</v>
      </c>
      <c r="AD10" s="1">
        <v>750</v>
      </c>
      <c r="AE10" s="7">
        <v>2800</v>
      </c>
      <c r="AF10" s="7">
        <v>460</v>
      </c>
      <c r="AJ10" s="1">
        <v>1500</v>
      </c>
      <c r="AK10" s="12">
        <f t="shared" si="0"/>
        <v>-77457</v>
      </c>
      <c r="AM10" s="15">
        <f t="shared" si="3"/>
        <v>-318.31643835616444</v>
      </c>
    </row>
    <row r="11" spans="1:39">
      <c r="A11" s="25" t="s">
        <v>7</v>
      </c>
      <c r="B11" s="7">
        <f t="shared" si="1"/>
        <v>-104856.15205479453</v>
      </c>
      <c r="F11" s="1">
        <v>1900</v>
      </c>
      <c r="G11" s="1">
        <v>2600</v>
      </c>
      <c r="H11" s="1">
        <v>2300</v>
      </c>
      <c r="M11" s="10">
        <f t="shared" si="4"/>
        <v>41200</v>
      </c>
      <c r="O11" s="1">
        <f t="shared" si="2"/>
        <v>169.3150684931507</v>
      </c>
      <c r="Q11" s="1">
        <v>2400</v>
      </c>
      <c r="S11" s="1">
        <v>2250</v>
      </c>
      <c r="T11" s="1">
        <v>2250</v>
      </c>
      <c r="U11" s="1">
        <v>1500</v>
      </c>
      <c r="V11" s="10">
        <f t="shared" si="5"/>
        <v>-73100</v>
      </c>
      <c r="X11" s="1">
        <f t="shared" si="6"/>
        <v>-300.41095890410958</v>
      </c>
      <c r="Y11" s="2">
        <v>-14980</v>
      </c>
      <c r="AA11" s="7">
        <v>500</v>
      </c>
      <c r="AB11" s="7">
        <v>200</v>
      </c>
      <c r="AC11" s="7">
        <v>200</v>
      </c>
      <c r="AD11" s="1">
        <v>750</v>
      </c>
      <c r="AE11" s="7">
        <v>2800</v>
      </c>
      <c r="AF11" s="7">
        <v>460</v>
      </c>
      <c r="AJ11" s="1">
        <v>15000</v>
      </c>
      <c r="AK11" s="12">
        <f>SUM(Y11:AJ11,AK10)</f>
        <v>-72527</v>
      </c>
      <c r="AM11" s="15">
        <f t="shared" si="3"/>
        <v>-298.05616438356168</v>
      </c>
    </row>
    <row r="12" spans="1:39">
      <c r="A12" s="25" t="s">
        <v>8</v>
      </c>
      <c r="B12" s="7">
        <f t="shared" si="1"/>
        <v>-65437.821917808214</v>
      </c>
      <c r="F12" s="1">
        <v>1900</v>
      </c>
      <c r="G12" s="1">
        <v>2600</v>
      </c>
      <c r="H12" s="1">
        <v>2300</v>
      </c>
      <c r="M12" s="10">
        <f t="shared" si="4"/>
        <v>48000</v>
      </c>
      <c r="O12" s="1">
        <f t="shared" si="2"/>
        <v>197.26027397260273</v>
      </c>
      <c r="Q12" s="1">
        <v>2400</v>
      </c>
      <c r="S12" s="1">
        <v>2250</v>
      </c>
      <c r="T12" s="1">
        <v>2250</v>
      </c>
      <c r="V12" s="10">
        <f t="shared" si="5"/>
        <v>-66200</v>
      </c>
      <c r="X12" s="1">
        <f t="shared" si="6"/>
        <v>-272.05479452054794</v>
      </c>
      <c r="Y12" s="2">
        <v>-4353</v>
      </c>
      <c r="AA12" s="7">
        <v>500</v>
      </c>
      <c r="AB12" s="7">
        <v>200</v>
      </c>
      <c r="AC12" s="7">
        <v>200</v>
      </c>
      <c r="AD12" s="1">
        <v>750</v>
      </c>
      <c r="AE12" s="7">
        <v>2800</v>
      </c>
      <c r="AF12" s="7">
        <v>460</v>
      </c>
      <c r="AJ12" s="1">
        <v>25000</v>
      </c>
      <c r="AK12" s="12">
        <f t="shared" si="0"/>
        <v>-46970</v>
      </c>
      <c r="AM12" s="15">
        <f t="shared" si="3"/>
        <v>-193.02739726027397</v>
      </c>
    </row>
    <row r="13" spans="1:39">
      <c r="A13" s="25" t="s">
        <v>9</v>
      </c>
      <c r="B13" s="7">
        <f t="shared" si="1"/>
        <v>-30685.589041095889</v>
      </c>
      <c r="F13" s="1">
        <v>1900</v>
      </c>
      <c r="G13" s="1">
        <v>2600</v>
      </c>
      <c r="H13" s="1">
        <v>2300</v>
      </c>
      <c r="K13" s="1">
        <v>12000</v>
      </c>
      <c r="L13" s="1">
        <v>4000</v>
      </c>
      <c r="M13" s="10">
        <f t="shared" si="4"/>
        <v>70800</v>
      </c>
      <c r="O13" s="1">
        <f t="shared" si="2"/>
        <v>290.95890410958901</v>
      </c>
      <c r="Q13" s="1">
        <v>2400</v>
      </c>
      <c r="S13" s="1">
        <v>2250</v>
      </c>
      <c r="T13" s="1">
        <v>2250</v>
      </c>
      <c r="V13" s="10">
        <f t="shared" si="5"/>
        <v>-59300</v>
      </c>
      <c r="X13" s="1">
        <f t="shared" si="6"/>
        <v>-243.69863013698631</v>
      </c>
      <c r="Y13" s="2">
        <v>-3000</v>
      </c>
      <c r="AA13" s="7">
        <v>500</v>
      </c>
      <c r="AB13" s="7">
        <v>200</v>
      </c>
      <c r="AC13" s="7">
        <v>200</v>
      </c>
      <c r="AD13" s="1">
        <v>750</v>
      </c>
      <c r="AE13" s="7">
        <v>2800</v>
      </c>
      <c r="AF13" s="7">
        <v>460</v>
      </c>
      <c r="AJ13" s="1">
        <v>3000</v>
      </c>
      <c r="AK13" s="12">
        <f>SUM(Y13:AJ13,AK12)</f>
        <v>-42060</v>
      </c>
      <c r="AM13" s="15">
        <f t="shared" si="3"/>
        <v>-172.84931506849315</v>
      </c>
    </row>
    <row r="14" spans="1:39" s="4" customFormat="1">
      <c r="A14" s="26" t="s">
        <v>10</v>
      </c>
      <c r="B14" s="17">
        <f t="shared" si="1"/>
        <v>4066.6438356164467</v>
      </c>
      <c r="D14" s="5"/>
      <c r="F14" s="4">
        <v>1900</v>
      </c>
      <c r="G14" s="4">
        <v>2600</v>
      </c>
      <c r="H14" s="4">
        <v>2300</v>
      </c>
      <c r="L14" s="4">
        <v>5500</v>
      </c>
      <c r="M14" s="13">
        <f t="shared" si="4"/>
        <v>83100</v>
      </c>
      <c r="O14" s="4">
        <f t="shared" si="2"/>
        <v>341.50684931506851</v>
      </c>
      <c r="P14" s="5"/>
      <c r="Q14" s="4">
        <v>2400</v>
      </c>
      <c r="S14" s="4">
        <v>2250</v>
      </c>
      <c r="T14" s="4">
        <v>2250</v>
      </c>
      <c r="V14" s="13">
        <f t="shared" si="5"/>
        <v>-52400</v>
      </c>
      <c r="X14" s="4">
        <f t="shared" si="6"/>
        <v>-215.34246575342468</v>
      </c>
      <c r="Y14" s="5">
        <v>-5000</v>
      </c>
      <c r="AA14" s="17">
        <v>500</v>
      </c>
      <c r="AB14" s="17">
        <v>200</v>
      </c>
      <c r="AC14" s="17">
        <v>200</v>
      </c>
      <c r="AD14" s="4">
        <v>750</v>
      </c>
      <c r="AE14" s="17">
        <v>2800</v>
      </c>
      <c r="AF14" s="17">
        <v>460</v>
      </c>
      <c r="AG14" s="4">
        <v>500</v>
      </c>
      <c r="AI14" s="4">
        <v>15000</v>
      </c>
      <c r="AK14" s="18">
        <f t="shared" si="0"/>
        <v>-26650</v>
      </c>
      <c r="AL14" s="32">
        <f>SUM(Y2:AJ14)</f>
        <v>-46650</v>
      </c>
      <c r="AM14" s="38">
        <f t="shared" si="3"/>
        <v>-109.52054794520548</v>
      </c>
    </row>
    <row r="15" spans="1:39">
      <c r="A15" s="25" t="s">
        <v>11</v>
      </c>
      <c r="B15" s="7">
        <f t="shared" si="1"/>
        <v>29838.120547945204</v>
      </c>
      <c r="F15" s="1">
        <f>F14*1.02</f>
        <v>1938</v>
      </c>
      <c r="G15" s="1">
        <f>G14*1.02</f>
        <v>2652</v>
      </c>
      <c r="H15" s="1">
        <f>H14*1.02</f>
        <v>2346</v>
      </c>
      <c r="M15" s="10">
        <f t="shared" si="4"/>
        <v>90036</v>
      </c>
      <c r="N15" s="1">
        <f>SUM(F10:L15)</f>
        <v>60136</v>
      </c>
      <c r="O15" s="1">
        <f t="shared" si="2"/>
        <v>370.0109589041096</v>
      </c>
      <c r="Q15" s="1">
        <f>Q14*1.02</f>
        <v>2448</v>
      </c>
      <c r="S15" s="1">
        <v>2500</v>
      </c>
      <c r="T15" s="1">
        <v>2600</v>
      </c>
      <c r="V15" s="10">
        <f t="shared" si="5"/>
        <v>-44852</v>
      </c>
      <c r="X15" s="1">
        <f t="shared" si="6"/>
        <v>-184.32328767123286</v>
      </c>
      <c r="AA15" s="7">
        <v>500</v>
      </c>
      <c r="AB15" s="7">
        <v>200</v>
      </c>
      <c r="AC15" s="7">
        <v>200</v>
      </c>
      <c r="AD15" s="1">
        <v>900</v>
      </c>
      <c r="AE15" s="1">
        <f>AE14*1.02</f>
        <v>2856</v>
      </c>
      <c r="AF15" s="1">
        <v>610</v>
      </c>
      <c r="AG15" s="1">
        <v>475</v>
      </c>
      <c r="AI15" s="1">
        <v>2073</v>
      </c>
      <c r="AJ15" s="1">
        <v>3368</v>
      </c>
      <c r="AK15" s="12">
        <f t="shared" si="0"/>
        <v>-15468</v>
      </c>
      <c r="AM15" s="15">
        <f t="shared" si="3"/>
        <v>-63.567123287671244</v>
      </c>
    </row>
    <row r="16" spans="1:39">
      <c r="A16" s="25" t="s">
        <v>12</v>
      </c>
      <c r="B16" s="7">
        <f t="shared" si="1"/>
        <v>56280.342465753427</v>
      </c>
      <c r="F16" s="1">
        <f>F15</f>
        <v>1938</v>
      </c>
      <c r="G16" s="1">
        <f>G15</f>
        <v>2652</v>
      </c>
      <c r="H16" s="1">
        <f>H15</f>
        <v>2346</v>
      </c>
      <c r="M16" s="10">
        <f t="shared" si="4"/>
        <v>96972</v>
      </c>
      <c r="O16" s="1">
        <f t="shared" si="2"/>
        <v>398.51506849315075</v>
      </c>
      <c r="Q16" s="1">
        <v>2448</v>
      </c>
      <c r="S16" s="1">
        <v>2500</v>
      </c>
      <c r="T16" s="1">
        <v>2600</v>
      </c>
      <c r="V16" s="10">
        <f t="shared" si="5"/>
        <v>-37304</v>
      </c>
      <c r="W16" s="1">
        <f>SUM(Q5:U16)</f>
        <v>84696</v>
      </c>
      <c r="X16" s="1">
        <f t="shared" si="6"/>
        <v>-153.3041095890411</v>
      </c>
      <c r="AA16" s="7">
        <v>500</v>
      </c>
      <c r="AB16" s="7">
        <v>200</v>
      </c>
      <c r="AC16" s="7">
        <v>200</v>
      </c>
      <c r="AD16" s="1">
        <v>900</v>
      </c>
      <c r="AE16" s="1">
        <v>2856</v>
      </c>
      <c r="AF16" s="1">
        <v>610</v>
      </c>
      <c r="AG16" s="1">
        <v>475</v>
      </c>
      <c r="AI16" s="1">
        <v>4221</v>
      </c>
      <c r="AJ16" s="1">
        <v>1888</v>
      </c>
      <c r="AK16" s="12">
        <f t="shared" si="0"/>
        <v>-3618</v>
      </c>
      <c r="AM16" s="15">
        <f t="shared" si="3"/>
        <v>-14.868493150684932</v>
      </c>
    </row>
    <row r="17" spans="1:39">
      <c r="A17" s="25" t="s">
        <v>13</v>
      </c>
      <c r="B17" s="7">
        <f t="shared" si="1"/>
        <v>90208.201369863018</v>
      </c>
      <c r="F17" s="1">
        <f t="shared" ref="F17:F26" si="7">F16</f>
        <v>1938</v>
      </c>
      <c r="G17" s="1">
        <f t="shared" ref="G17:G26" si="8">G16</f>
        <v>2652</v>
      </c>
      <c r="H17" s="1">
        <f t="shared" ref="H17:H26" si="9">H16</f>
        <v>2346</v>
      </c>
      <c r="I17" s="1">
        <v>2300</v>
      </c>
      <c r="J17" s="1">
        <v>1500</v>
      </c>
      <c r="L17" s="1">
        <v>4000</v>
      </c>
      <c r="M17" s="10">
        <f>SUM(D17:L17,M16)</f>
        <v>111708</v>
      </c>
      <c r="O17" s="1">
        <f t="shared" si="2"/>
        <v>459.07397260273979</v>
      </c>
      <c r="Q17" s="1">
        <v>2448</v>
      </c>
      <c r="S17" s="1">
        <v>2500</v>
      </c>
      <c r="T17" s="1">
        <v>2600</v>
      </c>
      <c r="U17" s="1">
        <v>1500</v>
      </c>
      <c r="V17" s="10">
        <f t="shared" si="5"/>
        <v>-28256</v>
      </c>
      <c r="X17" s="1">
        <f t="shared" si="6"/>
        <v>-116.12054794520549</v>
      </c>
      <c r="AA17" s="7">
        <v>500</v>
      </c>
      <c r="AB17" s="7">
        <v>200</v>
      </c>
      <c r="AC17" s="7">
        <v>200</v>
      </c>
      <c r="AD17" s="1">
        <v>900</v>
      </c>
      <c r="AE17" s="1">
        <v>2856</v>
      </c>
      <c r="AF17" s="1">
        <v>610</v>
      </c>
      <c r="AG17" s="1">
        <v>475</v>
      </c>
      <c r="AI17" s="1">
        <v>959</v>
      </c>
      <c r="AJ17" s="1">
        <v>3305</v>
      </c>
      <c r="AK17" s="12">
        <f t="shared" si="0"/>
        <v>6387</v>
      </c>
      <c r="AM17" s="15">
        <f t="shared" si="3"/>
        <v>26.247945205479454</v>
      </c>
    </row>
    <row r="18" spans="1:39">
      <c r="A18" s="25" t="s">
        <v>14</v>
      </c>
      <c r="B18" s="7">
        <f t="shared" si="1"/>
        <v>129652.63835616437</v>
      </c>
      <c r="E18" s="9"/>
      <c r="F18" s="1">
        <f t="shared" si="7"/>
        <v>1938</v>
      </c>
      <c r="G18" s="1">
        <f t="shared" si="8"/>
        <v>2652</v>
      </c>
      <c r="H18" s="1">
        <f t="shared" si="9"/>
        <v>2346</v>
      </c>
      <c r="I18" s="1">
        <v>2300</v>
      </c>
      <c r="J18" s="1">
        <v>1500</v>
      </c>
      <c r="K18" s="9">
        <v>14000</v>
      </c>
      <c r="L18" s="9"/>
      <c r="M18" s="10">
        <f>SUM(D18:L18,M17)</f>
        <v>136444</v>
      </c>
      <c r="N18" s="9"/>
      <c r="O18" s="1">
        <f t="shared" si="2"/>
        <v>560.72876712328775</v>
      </c>
      <c r="Q18" s="9"/>
      <c r="R18" s="9">
        <f>2856*0.8</f>
        <v>2284.8000000000002</v>
      </c>
      <c r="S18" s="9">
        <v>2500</v>
      </c>
      <c r="T18" s="9">
        <v>2600</v>
      </c>
      <c r="U18" s="9"/>
      <c r="V18" s="10">
        <f t="shared" si="5"/>
        <v>-20871.2</v>
      </c>
      <c r="W18" s="9"/>
      <c r="X18" s="1">
        <f t="shared" si="6"/>
        <v>-85.772054794520557</v>
      </c>
      <c r="Z18" s="9"/>
      <c r="AA18" s="7">
        <v>500</v>
      </c>
      <c r="AB18" s="7">
        <v>200</v>
      </c>
      <c r="AC18" s="7">
        <v>200</v>
      </c>
      <c r="AD18" s="1">
        <v>900</v>
      </c>
      <c r="AE18" s="1">
        <f>2856*0.2</f>
        <v>571.20000000000005</v>
      </c>
      <c r="AF18" s="1">
        <v>610</v>
      </c>
      <c r="AG18" s="1">
        <v>475</v>
      </c>
      <c r="AI18" s="1">
        <v>560</v>
      </c>
      <c r="AJ18" s="1">
        <v>3146</v>
      </c>
      <c r="AK18" s="12">
        <f t="shared" si="0"/>
        <v>13549.2</v>
      </c>
      <c r="AM18" s="15">
        <f t="shared" si="3"/>
        <v>55.681643835616441</v>
      </c>
    </row>
    <row r="19" spans="1:39">
      <c r="A19" s="25" t="s">
        <v>15</v>
      </c>
      <c r="B19" s="7">
        <f t="shared" si="1"/>
        <v>115412.35616438354</v>
      </c>
      <c r="D19" s="2">
        <v>-40000</v>
      </c>
      <c r="E19" s="9"/>
      <c r="F19" s="1">
        <f t="shared" si="7"/>
        <v>1938</v>
      </c>
      <c r="G19" s="1">
        <f t="shared" si="8"/>
        <v>2652</v>
      </c>
      <c r="H19" s="1">
        <f t="shared" si="9"/>
        <v>2346</v>
      </c>
      <c r="I19" s="1">
        <v>2300</v>
      </c>
      <c r="J19" s="1">
        <v>1500</v>
      </c>
      <c r="K19" s="9"/>
      <c r="L19" s="9">
        <v>5500</v>
      </c>
      <c r="M19" s="10">
        <f t="shared" si="4"/>
        <v>112680</v>
      </c>
      <c r="N19" s="9"/>
      <c r="O19" s="1">
        <f t="shared" si="2"/>
        <v>463.06849315068496</v>
      </c>
      <c r="Q19" s="9"/>
      <c r="R19" s="9">
        <f t="shared" ref="R19:R40" si="10">2856*0.8</f>
        <v>2284.8000000000002</v>
      </c>
      <c r="S19" s="9">
        <v>2500</v>
      </c>
      <c r="T19" s="9">
        <v>2600</v>
      </c>
      <c r="U19" s="9"/>
      <c r="V19" s="10">
        <f t="shared" si="5"/>
        <v>-13486.400000000001</v>
      </c>
      <c r="W19" s="9"/>
      <c r="X19" s="1">
        <f t="shared" si="6"/>
        <v>-55.423561643835633</v>
      </c>
      <c r="Y19" s="5">
        <v>-5000</v>
      </c>
      <c r="Z19" s="9"/>
      <c r="AA19" s="7">
        <v>500</v>
      </c>
      <c r="AB19" s="7">
        <v>200</v>
      </c>
      <c r="AC19" s="7">
        <v>200</v>
      </c>
      <c r="AD19" s="1">
        <v>900</v>
      </c>
      <c r="AE19" s="1">
        <f t="shared" ref="AE19:AE40" si="11">2856*0.2</f>
        <v>571.20000000000005</v>
      </c>
      <c r="AF19" s="1">
        <v>610</v>
      </c>
      <c r="AG19" s="1">
        <v>475</v>
      </c>
      <c r="AI19" s="1">
        <v>150</v>
      </c>
      <c r="AJ19" s="1">
        <v>3591</v>
      </c>
      <c r="AK19" s="12">
        <f t="shared" si="0"/>
        <v>15746.400000000001</v>
      </c>
      <c r="AM19" s="15">
        <f t="shared" si="3"/>
        <v>64.711232876712344</v>
      </c>
    </row>
    <row r="20" spans="1:39">
      <c r="A20" s="25" t="s">
        <v>16</v>
      </c>
      <c r="B20" s="7">
        <f t="shared" si="1"/>
        <v>34090.815849315069</v>
      </c>
      <c r="E20" s="9">
        <f>-N9*0.85</f>
        <v>-25415</v>
      </c>
      <c r="F20" s="1">
        <f t="shared" si="7"/>
        <v>1938</v>
      </c>
      <c r="G20" s="1">
        <f t="shared" si="8"/>
        <v>2652</v>
      </c>
      <c r="H20" s="1">
        <f t="shared" si="9"/>
        <v>2346</v>
      </c>
      <c r="I20" s="1">
        <v>2300</v>
      </c>
      <c r="J20" s="1">
        <v>1500</v>
      </c>
      <c r="L20" s="9"/>
      <c r="M20" s="10">
        <f t="shared" si="4"/>
        <v>98001</v>
      </c>
      <c r="N20" s="9"/>
      <c r="O20" s="1">
        <f t="shared" si="2"/>
        <v>402.74383561643839</v>
      </c>
      <c r="P20" s="2">
        <f>-W16*0.8</f>
        <v>-67756.800000000003</v>
      </c>
      <c r="Q20" s="9"/>
      <c r="R20" s="9">
        <f t="shared" si="10"/>
        <v>2284.8000000000002</v>
      </c>
      <c r="S20" s="9">
        <v>2500</v>
      </c>
      <c r="T20" s="9">
        <v>2600</v>
      </c>
      <c r="U20" s="9"/>
      <c r="V20" s="10">
        <f t="shared" si="5"/>
        <v>-73858.399999999994</v>
      </c>
      <c r="W20" s="9"/>
      <c r="X20" s="1">
        <f t="shared" si="6"/>
        <v>-303.52767123287668</v>
      </c>
      <c r="Z20" s="9"/>
      <c r="AA20" s="7">
        <v>500</v>
      </c>
      <c r="AB20" s="7">
        <v>200</v>
      </c>
      <c r="AC20" s="7">
        <v>200</v>
      </c>
      <c r="AD20" s="1">
        <v>900</v>
      </c>
      <c r="AE20" s="1">
        <f t="shared" si="11"/>
        <v>571.20000000000005</v>
      </c>
      <c r="AF20" s="1">
        <v>610</v>
      </c>
      <c r="AG20" s="1">
        <v>475</v>
      </c>
      <c r="AH20" s="1">
        <v>-20000</v>
      </c>
      <c r="AI20" s="1">
        <v>1403.38</v>
      </c>
      <c r="AJ20" s="1">
        <v>9202.7099999999991</v>
      </c>
      <c r="AK20" s="12">
        <f t="shared" si="0"/>
        <v>9808.6900000000023</v>
      </c>
      <c r="AM20" s="15">
        <f t="shared" si="3"/>
        <v>40.309684931506865</v>
      </c>
    </row>
    <row r="21" spans="1:39">
      <c r="A21" s="25" t="s">
        <v>17</v>
      </c>
      <c r="B21" s="7">
        <f t="shared" si="1"/>
        <v>81361.282972602741</v>
      </c>
      <c r="E21" s="9"/>
      <c r="F21" s="1">
        <f t="shared" si="7"/>
        <v>1938</v>
      </c>
      <c r="G21" s="1">
        <f t="shared" si="8"/>
        <v>2652</v>
      </c>
      <c r="H21" s="1">
        <f t="shared" si="9"/>
        <v>2346</v>
      </c>
      <c r="I21" s="1">
        <v>2300</v>
      </c>
      <c r="J21" s="1">
        <v>1500</v>
      </c>
      <c r="K21" s="9">
        <v>14000</v>
      </c>
      <c r="L21" s="9"/>
      <c r="M21" s="10">
        <f t="shared" si="4"/>
        <v>122737</v>
      </c>
      <c r="N21" s="9">
        <f>SUM(F16:L21)</f>
        <v>98116</v>
      </c>
      <c r="O21" s="1">
        <f t="shared" si="2"/>
        <v>504.39863013698636</v>
      </c>
      <c r="Q21" s="9"/>
      <c r="R21" s="9">
        <f t="shared" si="10"/>
        <v>2284.8000000000002</v>
      </c>
      <c r="S21" s="9">
        <v>2500</v>
      </c>
      <c r="T21" s="9">
        <v>2600</v>
      </c>
      <c r="U21" s="9"/>
      <c r="V21" s="10">
        <f t="shared" si="5"/>
        <v>-66473.599999999991</v>
      </c>
      <c r="W21" s="9"/>
      <c r="X21" s="1">
        <f t="shared" si="6"/>
        <v>-273.17917808219181</v>
      </c>
      <c r="Z21" s="9"/>
      <c r="AA21" s="7">
        <v>500</v>
      </c>
      <c r="AB21" s="7">
        <v>200</v>
      </c>
      <c r="AC21" s="7">
        <v>200</v>
      </c>
      <c r="AD21" s="1">
        <v>900</v>
      </c>
      <c r="AE21" s="1">
        <f t="shared" si="11"/>
        <v>571.20000000000005</v>
      </c>
      <c r="AF21" s="1">
        <v>610</v>
      </c>
      <c r="AG21" s="1">
        <v>475</v>
      </c>
      <c r="AI21" s="1">
        <v>10000</v>
      </c>
      <c r="AJ21" s="1">
        <v>1500</v>
      </c>
      <c r="AK21" s="12">
        <f t="shared" si="0"/>
        <v>24764.890000000003</v>
      </c>
      <c r="AM21" s="15">
        <f t="shared" si="3"/>
        <v>101.77352054794522</v>
      </c>
    </row>
    <row r="22" spans="1:39">
      <c r="A22" s="25" t="s">
        <v>18</v>
      </c>
      <c r="B22" s="7">
        <f t="shared" si="1"/>
        <v>55717.729821917819</v>
      </c>
      <c r="E22" s="4">
        <f>-N15*0.85</f>
        <v>-51115.6</v>
      </c>
      <c r="F22" s="1">
        <f t="shared" si="7"/>
        <v>1938</v>
      </c>
      <c r="G22" s="1">
        <f t="shared" si="8"/>
        <v>2652</v>
      </c>
      <c r="H22" s="1">
        <f t="shared" si="9"/>
        <v>2346</v>
      </c>
      <c r="I22" s="1">
        <v>2300</v>
      </c>
      <c r="J22" s="1">
        <v>1500</v>
      </c>
      <c r="K22" s="9"/>
      <c r="L22" s="9">
        <v>4000</v>
      </c>
      <c r="M22" s="10">
        <f t="shared" si="4"/>
        <v>86357.4</v>
      </c>
      <c r="N22" s="9"/>
      <c r="O22" s="1">
        <f t="shared" si="2"/>
        <v>354.89342465753424</v>
      </c>
      <c r="Q22" s="9"/>
      <c r="R22" s="9">
        <f t="shared" si="10"/>
        <v>2284.8000000000002</v>
      </c>
      <c r="S22" s="9">
        <v>2500</v>
      </c>
      <c r="T22" s="9">
        <v>2600</v>
      </c>
      <c r="U22" s="9"/>
      <c r="V22" s="10">
        <f t="shared" si="5"/>
        <v>-59088.799999999988</v>
      </c>
      <c r="W22" s="9"/>
      <c r="X22" s="1">
        <f t="shared" si="6"/>
        <v>-242.83068493150682</v>
      </c>
      <c r="Z22" s="9"/>
      <c r="AA22" s="7">
        <v>500</v>
      </c>
      <c r="AB22" s="7">
        <v>200</v>
      </c>
      <c r="AC22" s="7">
        <v>200</v>
      </c>
      <c r="AD22" s="1">
        <v>900</v>
      </c>
      <c r="AE22" s="1">
        <f t="shared" si="11"/>
        <v>571.20000000000005</v>
      </c>
      <c r="AF22" s="1">
        <v>610</v>
      </c>
      <c r="AG22" s="1">
        <v>475</v>
      </c>
      <c r="AK22" s="12">
        <f t="shared" si="0"/>
        <v>28221.090000000004</v>
      </c>
      <c r="AM22" s="15">
        <f t="shared" si="3"/>
        <v>115.97708219178084</v>
      </c>
    </row>
    <row r="23" spans="1:39">
      <c r="A23" s="25" t="s">
        <v>19</v>
      </c>
      <c r="B23" s="7">
        <f t="shared" si="1"/>
        <v>80395.731191780826</v>
      </c>
      <c r="E23" s="9"/>
      <c r="F23" s="1">
        <f t="shared" si="7"/>
        <v>1938</v>
      </c>
      <c r="G23" s="1">
        <f t="shared" si="8"/>
        <v>2652</v>
      </c>
      <c r="H23" s="1">
        <f t="shared" si="9"/>
        <v>2346</v>
      </c>
      <c r="I23" s="1">
        <v>2300</v>
      </c>
      <c r="J23" s="1">
        <v>1500</v>
      </c>
      <c r="K23" s="9"/>
      <c r="L23" s="9"/>
      <c r="M23" s="10">
        <f t="shared" si="4"/>
        <v>97093.4</v>
      </c>
      <c r="N23" s="9"/>
      <c r="O23" s="1">
        <f t="shared" si="2"/>
        <v>399.01397260273973</v>
      </c>
      <c r="Q23" s="9"/>
      <c r="R23" s="9">
        <f t="shared" si="10"/>
        <v>2284.8000000000002</v>
      </c>
      <c r="S23" s="9">
        <v>2500</v>
      </c>
      <c r="T23" s="9">
        <v>2600</v>
      </c>
      <c r="U23" s="9">
        <v>1500</v>
      </c>
      <c r="V23" s="10">
        <f t="shared" si="5"/>
        <v>-50203.999999999985</v>
      </c>
      <c r="W23" s="9"/>
      <c r="X23" s="1">
        <f t="shared" si="6"/>
        <v>-206.31780821917803</v>
      </c>
      <c r="Z23" s="9"/>
      <c r="AA23" s="7">
        <v>500</v>
      </c>
      <c r="AB23" s="7">
        <v>200</v>
      </c>
      <c r="AC23" s="7">
        <v>200</v>
      </c>
      <c r="AD23" s="1">
        <v>900</v>
      </c>
      <c r="AE23" s="1">
        <f t="shared" si="11"/>
        <v>571.20000000000005</v>
      </c>
      <c r="AF23" s="1">
        <v>610</v>
      </c>
      <c r="AG23" s="1">
        <v>475</v>
      </c>
      <c r="AJ23" s="1">
        <v>1500</v>
      </c>
      <c r="AK23" s="12">
        <f t="shared" si="0"/>
        <v>33177.29</v>
      </c>
      <c r="AM23" s="15">
        <f t="shared" si="3"/>
        <v>136.34502739726028</v>
      </c>
    </row>
    <row r="24" spans="1:39">
      <c r="A24" s="25" t="s">
        <v>20</v>
      </c>
      <c r="B24" s="7">
        <f t="shared" si="1"/>
        <v>48843.595575342486</v>
      </c>
      <c r="E24" s="9"/>
      <c r="F24" s="1">
        <f t="shared" si="7"/>
        <v>1938</v>
      </c>
      <c r="G24" s="1">
        <f t="shared" si="8"/>
        <v>2652</v>
      </c>
      <c r="H24" s="1">
        <f t="shared" si="9"/>
        <v>2346</v>
      </c>
      <c r="I24" s="1">
        <v>2300</v>
      </c>
      <c r="J24" s="1">
        <v>1500</v>
      </c>
      <c r="K24" s="9">
        <v>14000</v>
      </c>
      <c r="L24" s="9"/>
      <c r="M24" s="10">
        <f t="shared" si="4"/>
        <v>121829.4</v>
      </c>
      <c r="N24" s="9"/>
      <c r="O24" s="1">
        <f t="shared" si="2"/>
        <v>500.66876712328769</v>
      </c>
      <c r="Q24" s="9"/>
      <c r="R24" s="9">
        <f t="shared" si="10"/>
        <v>2284.8000000000002</v>
      </c>
      <c r="S24" s="9">
        <v>2500</v>
      </c>
      <c r="T24" s="9">
        <v>2600</v>
      </c>
      <c r="U24" s="9"/>
      <c r="V24" s="10">
        <f t="shared" si="5"/>
        <v>-42819.199999999983</v>
      </c>
      <c r="W24" s="9"/>
      <c r="X24" s="1">
        <f t="shared" si="6"/>
        <v>-175.96931506849307</v>
      </c>
      <c r="Y24" s="2">
        <v>-70000</v>
      </c>
      <c r="Z24" s="9"/>
      <c r="AA24" s="7">
        <v>500</v>
      </c>
      <c r="AB24" s="7">
        <v>200</v>
      </c>
      <c r="AC24" s="7">
        <v>200</v>
      </c>
      <c r="AD24" s="1">
        <v>900</v>
      </c>
      <c r="AE24" s="1">
        <f t="shared" si="11"/>
        <v>571.20000000000005</v>
      </c>
      <c r="AF24" s="1">
        <v>610</v>
      </c>
      <c r="AG24" s="1">
        <v>475</v>
      </c>
      <c r="AJ24" s="1">
        <v>3000</v>
      </c>
      <c r="AK24" s="12">
        <f t="shared" si="0"/>
        <v>-30366.510000000002</v>
      </c>
      <c r="AM24" s="15">
        <f t="shared" si="3"/>
        <v>-124.79387671232877</v>
      </c>
    </row>
    <row r="25" spans="1:39">
      <c r="A25" s="25" t="s">
        <v>21</v>
      </c>
      <c r="B25" s="7">
        <f t="shared" si="1"/>
        <v>64484.610643835622</v>
      </c>
      <c r="E25" s="9"/>
      <c r="F25" s="1">
        <f t="shared" si="7"/>
        <v>1938</v>
      </c>
      <c r="G25" s="1">
        <f t="shared" si="8"/>
        <v>2652</v>
      </c>
      <c r="H25" s="1">
        <f t="shared" si="9"/>
        <v>2346</v>
      </c>
      <c r="I25" s="1">
        <v>2300</v>
      </c>
      <c r="J25" s="1">
        <v>1500</v>
      </c>
      <c r="K25" s="9"/>
      <c r="L25" s="9"/>
      <c r="M25" s="10">
        <f t="shared" si="4"/>
        <v>132565.4</v>
      </c>
      <c r="N25" s="9"/>
      <c r="O25" s="1">
        <f t="shared" si="2"/>
        <v>544.78931506849312</v>
      </c>
      <c r="Q25" s="9"/>
      <c r="R25" s="9">
        <f t="shared" si="10"/>
        <v>2284.8000000000002</v>
      </c>
      <c r="S25" s="9">
        <v>2500</v>
      </c>
      <c r="T25" s="9">
        <v>2600</v>
      </c>
      <c r="U25" s="9"/>
      <c r="V25" s="10">
        <f t="shared" si="5"/>
        <v>-35434.39999999998</v>
      </c>
      <c r="W25" s="9"/>
      <c r="X25" s="1">
        <f t="shared" si="6"/>
        <v>-145.62082191780814</v>
      </c>
      <c r="Y25" s="2">
        <v>-5000</v>
      </c>
      <c r="Z25" s="9">
        <v>-11000</v>
      </c>
      <c r="AA25" s="7">
        <v>500</v>
      </c>
      <c r="AB25" s="7">
        <v>200</v>
      </c>
      <c r="AC25" s="7">
        <v>200</v>
      </c>
      <c r="AD25" s="1">
        <v>900</v>
      </c>
      <c r="AE25" s="1">
        <f t="shared" si="11"/>
        <v>571.20000000000005</v>
      </c>
      <c r="AF25" s="1">
        <v>610</v>
      </c>
      <c r="AG25" s="1">
        <v>475</v>
      </c>
      <c r="AI25" s="1">
        <v>10000</v>
      </c>
      <c r="AK25" s="12">
        <f t="shared" si="0"/>
        <v>-32910.31</v>
      </c>
      <c r="AM25" s="15">
        <f t="shared" si="3"/>
        <v>-135.24784931506849</v>
      </c>
    </row>
    <row r="26" spans="1:39" s="4" customFormat="1">
      <c r="A26" s="26" t="s">
        <v>22</v>
      </c>
      <c r="B26" s="17">
        <f t="shared" si="1"/>
        <v>91672.885986301393</v>
      </c>
      <c r="D26" s="5"/>
      <c r="F26" s="1">
        <f t="shared" si="7"/>
        <v>1938</v>
      </c>
      <c r="G26" s="1">
        <f t="shared" si="8"/>
        <v>2652</v>
      </c>
      <c r="H26" s="1">
        <f t="shared" si="9"/>
        <v>2346</v>
      </c>
      <c r="I26" s="1">
        <v>2300</v>
      </c>
      <c r="J26" s="1">
        <v>1500</v>
      </c>
      <c r="L26" s="4">
        <v>5500</v>
      </c>
      <c r="M26" s="13">
        <f t="shared" si="4"/>
        <v>148801.4</v>
      </c>
      <c r="O26" s="4">
        <f t="shared" si="2"/>
        <v>611.51260273972605</v>
      </c>
      <c r="P26" s="5"/>
      <c r="R26" s="9">
        <f t="shared" si="10"/>
        <v>2284.8000000000002</v>
      </c>
      <c r="S26" s="4">
        <v>2500</v>
      </c>
      <c r="T26" s="4">
        <v>2600</v>
      </c>
      <c r="V26" s="13">
        <f t="shared" si="5"/>
        <v>-28049.59999999998</v>
      </c>
      <c r="X26" s="4">
        <f t="shared" si="6"/>
        <v>-115.27232876712321</v>
      </c>
      <c r="Y26" s="5"/>
      <c r="AA26" s="17">
        <v>500</v>
      </c>
      <c r="AB26" s="17">
        <v>200</v>
      </c>
      <c r="AC26" s="17">
        <v>200</v>
      </c>
      <c r="AD26" s="4">
        <v>900</v>
      </c>
      <c r="AE26" s="1">
        <f t="shared" si="11"/>
        <v>571.20000000000005</v>
      </c>
      <c r="AF26" s="4">
        <v>610</v>
      </c>
      <c r="AG26" s="4">
        <v>475</v>
      </c>
      <c r="AK26" s="18">
        <f t="shared" si="0"/>
        <v>-29454.109999999997</v>
      </c>
      <c r="AL26" s="32">
        <f>SUM(Y15:AJ26)</f>
        <v>-2804.1100000000197</v>
      </c>
      <c r="AM26" s="38">
        <f t="shared" si="3"/>
        <v>-121.04428767123288</v>
      </c>
    </row>
    <row r="27" spans="1:39">
      <c r="A27" s="25" t="s">
        <v>23</v>
      </c>
      <c r="B27" s="7">
        <f t="shared" si="1"/>
        <v>132130.18839726027</v>
      </c>
      <c r="F27" s="1">
        <f>SUM(F26*1.02)</f>
        <v>1976.76</v>
      </c>
      <c r="G27" s="1">
        <f t="shared" ref="G27:I27" si="12">SUM(G26*1.02)</f>
        <v>2705.04</v>
      </c>
      <c r="H27" s="1">
        <f t="shared" si="12"/>
        <v>2392.92</v>
      </c>
      <c r="I27" s="1">
        <f t="shared" si="12"/>
        <v>2346</v>
      </c>
      <c r="J27" s="1">
        <f>J26*1.02</f>
        <v>1530</v>
      </c>
      <c r="K27" s="1">
        <v>14000</v>
      </c>
      <c r="L27" s="1">
        <v>4000</v>
      </c>
      <c r="M27" s="10">
        <f t="shared" si="4"/>
        <v>177752.12</v>
      </c>
      <c r="N27" s="1">
        <f>SUM(F22:L27)</f>
        <v>106130.71999999999</v>
      </c>
      <c r="O27" s="1">
        <f t="shared" si="2"/>
        <v>730.48816438356164</v>
      </c>
      <c r="R27" s="9">
        <f t="shared" si="10"/>
        <v>2284.8000000000002</v>
      </c>
      <c r="S27" s="1">
        <v>2700</v>
      </c>
      <c r="T27" s="1">
        <v>2900</v>
      </c>
      <c r="V27" s="10">
        <f t="shared" si="5"/>
        <v>-20164.799999999981</v>
      </c>
      <c r="X27" s="1">
        <f t="shared" si="6"/>
        <v>-82.869041095890339</v>
      </c>
      <c r="AA27" s="7">
        <v>500</v>
      </c>
      <c r="AB27" s="7">
        <v>200</v>
      </c>
      <c r="AC27" s="7">
        <v>200</v>
      </c>
      <c r="AD27" s="1">
        <v>900</v>
      </c>
      <c r="AE27" s="1">
        <f t="shared" si="11"/>
        <v>571.20000000000005</v>
      </c>
      <c r="AF27" s="1">
        <v>610</v>
      </c>
      <c r="AG27" s="1">
        <v>475</v>
      </c>
      <c r="AK27" s="12">
        <f t="shared" si="0"/>
        <v>-25997.909999999996</v>
      </c>
      <c r="AM27" s="15">
        <f t="shared" si="3"/>
        <v>-106.84072602739725</v>
      </c>
    </row>
    <row r="28" spans="1:39">
      <c r="A28" s="25" t="s">
        <v>24</v>
      </c>
      <c r="B28" s="7">
        <f t="shared" si="1"/>
        <v>50689.992452054823</v>
      </c>
      <c r="D28" s="2">
        <v>-20000</v>
      </c>
      <c r="E28" s="1">
        <f>-N21*0.85</f>
        <v>-83398.599999999991</v>
      </c>
      <c r="F28" s="1">
        <f>F27</f>
        <v>1976.76</v>
      </c>
      <c r="G28" s="1">
        <f>G27</f>
        <v>2705.04</v>
      </c>
      <c r="H28" s="1">
        <f>H27</f>
        <v>2392.92</v>
      </c>
      <c r="I28" s="1">
        <f>I27</f>
        <v>2346</v>
      </c>
      <c r="J28" s="1">
        <f>J27</f>
        <v>1530</v>
      </c>
      <c r="M28" s="10">
        <f t="shared" si="4"/>
        <v>85304.239999999991</v>
      </c>
      <c r="O28" s="1">
        <f t="shared" si="2"/>
        <v>350.56536986301364</v>
      </c>
      <c r="R28" s="9">
        <f t="shared" si="10"/>
        <v>2284.8000000000002</v>
      </c>
      <c r="S28" s="1">
        <v>2700</v>
      </c>
      <c r="T28" s="1">
        <v>2900</v>
      </c>
      <c r="V28" s="10">
        <f t="shared" si="5"/>
        <v>-12279.999999999982</v>
      </c>
      <c r="W28" s="1">
        <f>SUM(Q17:U28)</f>
        <v>92780.800000000017</v>
      </c>
      <c r="X28" s="1">
        <f t="shared" si="6"/>
        <v>-50.465753424657457</v>
      </c>
      <c r="AA28" s="7">
        <v>500</v>
      </c>
      <c r="AB28" s="7">
        <v>200</v>
      </c>
      <c r="AC28" s="7">
        <v>200</v>
      </c>
      <c r="AD28" s="1">
        <v>900</v>
      </c>
      <c r="AE28" s="1">
        <f t="shared" si="11"/>
        <v>571.20000000000005</v>
      </c>
      <c r="AF28" s="1">
        <v>610</v>
      </c>
      <c r="AG28" s="1">
        <v>475</v>
      </c>
      <c r="AK28" s="12">
        <f t="shared" si="0"/>
        <v>-22541.709999999995</v>
      </c>
      <c r="AM28" s="15">
        <f t="shared" si="3"/>
        <v>-92.63716438356164</v>
      </c>
    </row>
    <row r="29" spans="1:39">
      <c r="A29" s="25" t="s">
        <v>25</v>
      </c>
      <c r="B29" s="7">
        <f t="shared" si="1"/>
        <v>79600.034589041112</v>
      </c>
      <c r="F29" s="1">
        <f t="shared" ref="F29:F32" si="13">F28</f>
        <v>1976.76</v>
      </c>
      <c r="G29" s="1">
        <f t="shared" ref="G29:G32" si="14">G28</f>
        <v>2705.04</v>
      </c>
      <c r="H29" s="1">
        <f t="shared" ref="H29:H32" si="15">H28</f>
        <v>2392.92</v>
      </c>
      <c r="I29" s="1">
        <f t="shared" ref="I29:I32" si="16">I28</f>
        <v>2346</v>
      </c>
      <c r="J29" s="1">
        <f t="shared" ref="J29:J32" si="17">J28</f>
        <v>1530</v>
      </c>
      <c r="M29" s="10">
        <f t="shared" si="4"/>
        <v>96254.959999999992</v>
      </c>
      <c r="O29" s="1">
        <f t="shared" si="2"/>
        <v>395.56832876712326</v>
      </c>
      <c r="Q29" s="42"/>
      <c r="R29" s="9">
        <f t="shared" si="10"/>
        <v>2284.8000000000002</v>
      </c>
      <c r="S29" s="1">
        <v>2700</v>
      </c>
      <c r="T29" s="1">
        <v>2900</v>
      </c>
      <c r="U29" s="1">
        <v>1500</v>
      </c>
      <c r="V29" s="10">
        <f t="shared" si="5"/>
        <v>-2895.1999999999825</v>
      </c>
      <c r="X29" s="1">
        <f t="shared" si="6"/>
        <v>-11.898082191780752</v>
      </c>
      <c r="AA29" s="7">
        <v>500</v>
      </c>
      <c r="AB29" s="7">
        <v>200</v>
      </c>
      <c r="AC29" s="7">
        <v>200</v>
      </c>
      <c r="AD29" s="1">
        <v>900</v>
      </c>
      <c r="AE29" s="1">
        <f t="shared" si="11"/>
        <v>571.20000000000005</v>
      </c>
      <c r="AF29" s="1">
        <v>610</v>
      </c>
      <c r="AG29" s="1">
        <v>475</v>
      </c>
      <c r="AJ29" s="1">
        <v>5000</v>
      </c>
      <c r="AK29" s="12">
        <f t="shared" si="0"/>
        <v>-14085.509999999995</v>
      </c>
      <c r="AM29" s="15">
        <f t="shared" si="3"/>
        <v>-57.885657534246548</v>
      </c>
    </row>
    <row r="30" spans="1:39">
      <c r="A30" s="25" t="s">
        <v>26</v>
      </c>
      <c r="B30" s="7">
        <f t="shared" si="1"/>
        <v>111020.35069863015</v>
      </c>
      <c r="F30" s="1">
        <f t="shared" si="13"/>
        <v>1976.76</v>
      </c>
      <c r="G30" s="1">
        <f t="shared" si="14"/>
        <v>2705.04</v>
      </c>
      <c r="H30" s="1">
        <f t="shared" si="15"/>
        <v>2392.92</v>
      </c>
      <c r="I30" s="1">
        <f t="shared" si="16"/>
        <v>2346</v>
      </c>
      <c r="J30" s="1">
        <f t="shared" si="17"/>
        <v>1530</v>
      </c>
      <c r="K30" s="1">
        <v>14000</v>
      </c>
      <c r="M30" s="10">
        <f t="shared" si="4"/>
        <v>121205.68</v>
      </c>
      <c r="O30" s="1">
        <f t="shared" si="2"/>
        <v>498.1055342465753</v>
      </c>
      <c r="Q30" s="42"/>
      <c r="R30" s="9">
        <f t="shared" si="10"/>
        <v>2284.8000000000002</v>
      </c>
      <c r="S30" s="1">
        <v>2700</v>
      </c>
      <c r="T30" s="1">
        <v>2900</v>
      </c>
      <c r="V30" s="10">
        <f t="shared" si="5"/>
        <v>4989.6000000000176</v>
      </c>
      <c r="X30" s="1">
        <f t="shared" si="6"/>
        <v>20.50520547945213</v>
      </c>
      <c r="Y30" s="2">
        <v>-5000</v>
      </c>
      <c r="AA30" s="7">
        <v>500</v>
      </c>
      <c r="AB30" s="7">
        <v>200</v>
      </c>
      <c r="AC30" s="7">
        <v>200</v>
      </c>
      <c r="AD30" s="1">
        <v>900</v>
      </c>
      <c r="AE30" s="1">
        <f t="shared" si="11"/>
        <v>571.20000000000005</v>
      </c>
      <c r="AF30" s="1">
        <v>610</v>
      </c>
      <c r="AG30" s="1">
        <v>475</v>
      </c>
      <c r="AK30" s="12">
        <f t="shared" si="0"/>
        <v>-15629.309999999994</v>
      </c>
      <c r="AM30" s="15">
        <f t="shared" si="3"/>
        <v>-64.2300410958904</v>
      </c>
    </row>
    <row r="31" spans="1:39">
      <c r="A31" s="25" t="s">
        <v>27</v>
      </c>
      <c r="B31" s="7">
        <f t="shared" si="1"/>
        <v>140432.44763013703</v>
      </c>
      <c r="F31" s="1">
        <f t="shared" si="13"/>
        <v>1976.76</v>
      </c>
      <c r="G31" s="1">
        <f t="shared" si="14"/>
        <v>2705.04</v>
      </c>
      <c r="H31" s="1">
        <f t="shared" si="15"/>
        <v>2392.92</v>
      </c>
      <c r="I31" s="1">
        <f t="shared" si="16"/>
        <v>2346</v>
      </c>
      <c r="J31" s="1">
        <f t="shared" si="17"/>
        <v>1530</v>
      </c>
      <c r="L31" s="1">
        <v>5500</v>
      </c>
      <c r="M31" s="10">
        <f t="shared" si="4"/>
        <v>137656.4</v>
      </c>
      <c r="O31" s="1">
        <f t="shared" si="2"/>
        <v>565.7112328767123</v>
      </c>
      <c r="Q31" s="42"/>
      <c r="R31" s="9">
        <f t="shared" si="10"/>
        <v>2284.8000000000002</v>
      </c>
      <c r="S31" s="1">
        <v>2700</v>
      </c>
      <c r="T31" s="1">
        <v>2900</v>
      </c>
      <c r="V31" s="10">
        <f t="shared" si="5"/>
        <v>12874.400000000018</v>
      </c>
      <c r="X31" s="1">
        <f t="shared" si="6"/>
        <v>52.908493150685011</v>
      </c>
      <c r="AA31" s="7">
        <v>500</v>
      </c>
      <c r="AB31" s="7">
        <v>200</v>
      </c>
      <c r="AC31" s="7">
        <v>200</v>
      </c>
      <c r="AD31" s="1">
        <v>900</v>
      </c>
      <c r="AE31" s="1">
        <f t="shared" si="11"/>
        <v>571.20000000000005</v>
      </c>
      <c r="AF31" s="1">
        <v>610</v>
      </c>
      <c r="AG31" s="1">
        <v>475</v>
      </c>
      <c r="AJ31" s="1">
        <v>1500</v>
      </c>
      <c r="AK31" s="12">
        <f t="shared" si="0"/>
        <v>-10673.109999999993</v>
      </c>
      <c r="AM31" s="15">
        <f t="shared" si="3"/>
        <v>-43.862095890410934</v>
      </c>
    </row>
    <row r="32" spans="1:39">
      <c r="A32" s="25" t="s">
        <v>28</v>
      </c>
      <c r="B32" s="7">
        <f t="shared" si="1"/>
        <v>157293.17469863014</v>
      </c>
      <c r="F32" s="1">
        <f t="shared" si="13"/>
        <v>1976.76</v>
      </c>
      <c r="G32" s="1">
        <f t="shared" si="14"/>
        <v>2705.04</v>
      </c>
      <c r="H32" s="1">
        <f t="shared" si="15"/>
        <v>2392.92</v>
      </c>
      <c r="I32" s="1">
        <f t="shared" si="16"/>
        <v>2346</v>
      </c>
      <c r="J32" s="1">
        <f t="shared" si="17"/>
        <v>1530</v>
      </c>
      <c r="L32" s="1">
        <v>4000</v>
      </c>
      <c r="M32" s="10">
        <f t="shared" si="4"/>
        <v>152607.12</v>
      </c>
      <c r="N32" s="1">
        <f>SUM(F28:L32)</f>
        <v>78253.600000000006</v>
      </c>
      <c r="O32" s="1">
        <f t="shared" si="2"/>
        <v>627.15254794520547</v>
      </c>
      <c r="P32" s="2">
        <v>-20000</v>
      </c>
      <c r="Q32" s="42"/>
      <c r="R32" s="9">
        <f t="shared" si="10"/>
        <v>2284.8000000000002</v>
      </c>
      <c r="S32" s="1">
        <v>2700</v>
      </c>
      <c r="T32" s="1">
        <v>2900</v>
      </c>
      <c r="V32" s="10">
        <f t="shared" si="5"/>
        <v>759.2000000000171</v>
      </c>
      <c r="X32" s="1">
        <f t="shared" si="6"/>
        <v>3.1200000000000703</v>
      </c>
      <c r="AA32" s="7">
        <v>500</v>
      </c>
      <c r="AB32" s="7">
        <v>200</v>
      </c>
      <c r="AC32" s="7">
        <v>200</v>
      </c>
      <c r="AD32" s="1">
        <v>900</v>
      </c>
      <c r="AE32" s="1">
        <f t="shared" si="11"/>
        <v>571.20000000000005</v>
      </c>
      <c r="AF32" s="1">
        <v>610</v>
      </c>
      <c r="AG32" s="1">
        <v>475</v>
      </c>
      <c r="AI32" s="1">
        <v>10000</v>
      </c>
      <c r="AJ32" s="1">
        <v>500</v>
      </c>
      <c r="AK32" s="12">
        <f t="shared" si="0"/>
        <v>3283.0900000000074</v>
      </c>
      <c r="AM32" s="15">
        <f t="shared" si="3"/>
        <v>13.492150684931538</v>
      </c>
    </row>
    <row r="33" spans="1:39">
      <c r="A33" s="25" t="s">
        <v>35</v>
      </c>
      <c r="B33" s="7">
        <f t="shared" si="1"/>
        <v>150104.75415068498</v>
      </c>
      <c r="F33" s="1" t="s">
        <v>67</v>
      </c>
      <c r="G33" s="1" t="s">
        <v>67</v>
      </c>
      <c r="H33" s="1" t="s">
        <v>67</v>
      </c>
      <c r="I33" s="1" t="s">
        <v>67</v>
      </c>
      <c r="J33" s="1" t="s">
        <v>67</v>
      </c>
      <c r="L33" s="1" t="s">
        <v>67</v>
      </c>
      <c r="M33" s="10">
        <f t="shared" si="4"/>
        <v>152607.12</v>
      </c>
      <c r="O33" s="1">
        <f t="shared" si="2"/>
        <v>627.15254794520547</v>
      </c>
      <c r="Q33" s="42"/>
      <c r="R33" s="9">
        <f t="shared" si="10"/>
        <v>2284.8000000000002</v>
      </c>
      <c r="S33" s="1">
        <v>2700</v>
      </c>
      <c r="T33" s="1">
        <v>2900</v>
      </c>
      <c r="V33" s="10">
        <f t="shared" si="5"/>
        <v>8644.0000000000182</v>
      </c>
      <c r="X33" s="1">
        <f t="shared" si="6"/>
        <v>35.52328767123295</v>
      </c>
      <c r="AA33" s="7">
        <v>500</v>
      </c>
      <c r="AB33" s="7">
        <v>200</v>
      </c>
      <c r="AC33" s="7">
        <v>200</v>
      </c>
      <c r="AD33" s="1">
        <v>900</v>
      </c>
      <c r="AE33" s="1">
        <f t="shared" si="11"/>
        <v>571.20000000000005</v>
      </c>
      <c r="AF33" s="1">
        <v>610</v>
      </c>
      <c r="AG33" s="1">
        <v>475</v>
      </c>
      <c r="AH33" s="1">
        <v>-20000</v>
      </c>
      <c r="AJ33" s="1">
        <v>1500</v>
      </c>
      <c r="AK33" s="12">
        <f t="shared" si="0"/>
        <v>-11760.709999999992</v>
      </c>
      <c r="AM33" s="15">
        <f t="shared" si="3"/>
        <v>-48.331684931506814</v>
      </c>
    </row>
    <row r="34" spans="1:39">
      <c r="A34" s="25" t="s">
        <v>36</v>
      </c>
      <c r="B34" s="7">
        <f t="shared" si="1"/>
        <v>70910.518402739777</v>
      </c>
      <c r="E34" s="4">
        <f>-N27*0.85</f>
        <v>-90211.111999999979</v>
      </c>
      <c r="M34" s="10">
        <f t="shared" si="4"/>
        <v>62396.008000000016</v>
      </c>
      <c r="O34" s="1">
        <f t="shared" si="2"/>
        <v>256.42195068493157</v>
      </c>
      <c r="Q34" s="42"/>
      <c r="R34" s="9">
        <f t="shared" si="10"/>
        <v>2284.8000000000002</v>
      </c>
      <c r="S34" s="1">
        <v>2700</v>
      </c>
      <c r="T34" s="1">
        <v>2900</v>
      </c>
      <c r="V34" s="10">
        <f t="shared" si="5"/>
        <v>16528.800000000017</v>
      </c>
      <c r="X34" s="1">
        <f t="shared" si="6"/>
        <v>67.926575342465839</v>
      </c>
      <c r="AA34" s="7">
        <v>500</v>
      </c>
      <c r="AB34" s="7">
        <v>200</v>
      </c>
      <c r="AC34" s="7">
        <v>200</v>
      </c>
      <c r="AD34" s="1">
        <v>900</v>
      </c>
      <c r="AE34" s="1">
        <f t="shared" si="11"/>
        <v>571.20000000000005</v>
      </c>
      <c r="AF34" s="1">
        <v>610</v>
      </c>
      <c r="AG34" s="1">
        <v>475</v>
      </c>
      <c r="AK34" s="12">
        <f t="shared" si="0"/>
        <v>-8304.5099999999911</v>
      </c>
      <c r="AM34" s="15">
        <f t="shared" si="3"/>
        <v>-34.128123287671194</v>
      </c>
    </row>
    <row r="35" spans="1:39">
      <c r="A35" s="25" t="s">
        <v>37</v>
      </c>
      <c r="B35" s="7">
        <f t="shared" si="1"/>
        <v>83804.289635616471</v>
      </c>
      <c r="M35" s="10">
        <f t="shared" si="4"/>
        <v>62396.008000000016</v>
      </c>
      <c r="O35" s="1">
        <f t="shared" si="2"/>
        <v>256.42195068493157</v>
      </c>
      <c r="Q35" s="42"/>
      <c r="R35" s="9">
        <f t="shared" si="10"/>
        <v>2284.8000000000002</v>
      </c>
      <c r="S35" s="1">
        <v>2700</v>
      </c>
      <c r="T35" s="1">
        <v>2900</v>
      </c>
      <c r="U35" s="1">
        <v>1500</v>
      </c>
      <c r="V35" s="10">
        <f t="shared" si="5"/>
        <v>25913.600000000017</v>
      </c>
      <c r="X35" s="1">
        <f t="shared" si="6"/>
        <v>106.49424657534254</v>
      </c>
      <c r="AA35" s="7">
        <v>500</v>
      </c>
      <c r="AB35" s="7">
        <v>200</v>
      </c>
      <c r="AC35" s="7">
        <v>200</v>
      </c>
      <c r="AD35" s="1">
        <v>900</v>
      </c>
      <c r="AE35" s="1">
        <f t="shared" si="11"/>
        <v>571.20000000000005</v>
      </c>
      <c r="AF35" s="1">
        <v>610</v>
      </c>
      <c r="AG35" s="1">
        <v>475</v>
      </c>
      <c r="AK35" s="12">
        <f t="shared" si="0"/>
        <v>-4848.3099999999913</v>
      </c>
      <c r="AM35" s="15">
        <f t="shared" si="3"/>
        <v>-19.924561643835585</v>
      </c>
    </row>
    <row r="36" spans="1:39">
      <c r="A36" s="25" t="s">
        <v>38</v>
      </c>
      <c r="B36" s="7">
        <f t="shared" si="1"/>
        <v>91175.458128767175</v>
      </c>
      <c r="M36" s="10">
        <f t="shared" si="4"/>
        <v>62396.008000000016</v>
      </c>
      <c r="O36" s="1">
        <f t="shared" si="2"/>
        <v>256.42195068493157</v>
      </c>
      <c r="Q36" s="42"/>
      <c r="R36" s="9">
        <f t="shared" si="10"/>
        <v>2284.8000000000002</v>
      </c>
      <c r="S36" s="1">
        <v>2700</v>
      </c>
      <c r="T36" s="1">
        <v>2900</v>
      </c>
      <c r="V36" s="10">
        <f t="shared" si="5"/>
        <v>33798.400000000016</v>
      </c>
      <c r="X36" s="1">
        <f t="shared" si="6"/>
        <v>138.89753424657545</v>
      </c>
      <c r="Y36" s="2">
        <v>-7000</v>
      </c>
      <c r="AA36" s="7">
        <v>500</v>
      </c>
      <c r="AB36" s="7">
        <v>200</v>
      </c>
      <c r="AC36" s="7">
        <v>200</v>
      </c>
      <c r="AD36" s="1">
        <v>900</v>
      </c>
      <c r="AE36" s="1">
        <f t="shared" si="11"/>
        <v>571.20000000000005</v>
      </c>
      <c r="AF36" s="1">
        <v>610</v>
      </c>
      <c r="AG36" s="1">
        <v>475</v>
      </c>
      <c r="AJ36" s="1">
        <v>3000</v>
      </c>
      <c r="AK36" s="12">
        <f t="shared" si="0"/>
        <v>-5392.1099999999915</v>
      </c>
      <c r="AM36" s="15">
        <f t="shared" si="3"/>
        <v>-22.159356164383532</v>
      </c>
    </row>
    <row r="37" spans="1:39">
      <c r="A37" s="25" t="s">
        <v>39</v>
      </c>
      <c r="B37" s="7">
        <f t="shared" si="1"/>
        <v>102563.06497808224</v>
      </c>
      <c r="M37" s="10">
        <f t="shared" si="4"/>
        <v>62396.008000000016</v>
      </c>
      <c r="O37" s="1">
        <f t="shared" si="2"/>
        <v>256.42195068493157</v>
      </c>
      <c r="Q37" s="42"/>
      <c r="R37" s="9">
        <f t="shared" si="10"/>
        <v>2284.8000000000002</v>
      </c>
      <c r="S37" s="1">
        <v>2700</v>
      </c>
      <c r="T37" s="1">
        <v>2900</v>
      </c>
      <c r="V37" s="10">
        <f t="shared" si="5"/>
        <v>41683.200000000019</v>
      </c>
      <c r="X37" s="1">
        <f t="shared" si="6"/>
        <v>171.30082191780832</v>
      </c>
      <c r="AA37" s="7">
        <v>500</v>
      </c>
      <c r="AB37" s="7">
        <v>200</v>
      </c>
      <c r="AC37" s="7">
        <v>200</v>
      </c>
      <c r="AD37" s="1">
        <v>900</v>
      </c>
      <c r="AE37" s="1">
        <f t="shared" si="11"/>
        <v>571.20000000000005</v>
      </c>
      <c r="AF37" s="1">
        <v>610</v>
      </c>
      <c r="AG37" s="1">
        <v>475</v>
      </c>
      <c r="AK37" s="12">
        <f t="shared" si="0"/>
        <v>-1935.9099999999917</v>
      </c>
      <c r="AM37" s="15">
        <f t="shared" si="3"/>
        <v>-7.9557945205479115</v>
      </c>
    </row>
    <row r="38" spans="1:39" s="4" customFormat="1">
      <c r="A38" s="26" t="s">
        <v>40</v>
      </c>
      <c r="B38" s="17">
        <f t="shared" si="1"/>
        <v>123991.76771780828</v>
      </c>
      <c r="D38" s="5"/>
      <c r="M38" s="13">
        <f t="shared" si="4"/>
        <v>62396.008000000016</v>
      </c>
      <c r="O38" s="4">
        <f t="shared" si="2"/>
        <v>256.42195068493157</v>
      </c>
      <c r="P38" s="5"/>
      <c r="Q38" s="43"/>
      <c r="R38" s="9">
        <f t="shared" si="10"/>
        <v>2284.8000000000002</v>
      </c>
      <c r="S38" s="4">
        <v>2700</v>
      </c>
      <c r="T38" s="4">
        <v>2900</v>
      </c>
      <c r="V38" s="13">
        <f t="shared" si="5"/>
        <v>49568.000000000022</v>
      </c>
      <c r="X38" s="4">
        <f t="shared" si="6"/>
        <v>203.7041095890412</v>
      </c>
      <c r="Y38" s="5"/>
      <c r="AA38" s="17">
        <v>500</v>
      </c>
      <c r="AB38" s="17">
        <v>200</v>
      </c>
      <c r="AC38" s="17">
        <v>200</v>
      </c>
      <c r="AD38" s="4">
        <v>900</v>
      </c>
      <c r="AE38" s="1">
        <f t="shared" si="11"/>
        <v>571.20000000000005</v>
      </c>
      <c r="AF38" s="4">
        <v>610</v>
      </c>
      <c r="AG38" s="4">
        <v>475</v>
      </c>
      <c r="AI38" s="4">
        <v>10000</v>
      </c>
      <c r="AK38" s="18">
        <f t="shared" si="0"/>
        <v>11520.290000000008</v>
      </c>
      <c r="AL38" s="32">
        <f>SUM(Y27:AJ38)</f>
        <v>40974.399999999994</v>
      </c>
      <c r="AM38" s="38">
        <f t="shared" si="3"/>
        <v>47.34365753424661</v>
      </c>
    </row>
    <row r="39" spans="1:39">
      <c r="A39" s="25" t="s">
        <v>41</v>
      </c>
      <c r="B39" s="7">
        <f t="shared" si="1"/>
        <v>135680.60744383564</v>
      </c>
      <c r="M39" s="10">
        <f t="shared" si="4"/>
        <v>62396.008000000016</v>
      </c>
      <c r="O39" s="1">
        <f t="shared" ref="O39:O44" si="18">((M39*0.05)/365)*30</f>
        <v>256.42195068493157</v>
      </c>
      <c r="Q39" s="42"/>
      <c r="R39" s="9">
        <f t="shared" si="10"/>
        <v>2284.8000000000002</v>
      </c>
      <c r="S39" s="1">
        <v>2850</v>
      </c>
      <c r="T39" s="1">
        <v>3000</v>
      </c>
      <c r="V39" s="10">
        <f t="shared" si="5"/>
        <v>57702.800000000025</v>
      </c>
      <c r="X39" s="1">
        <f t="shared" si="6"/>
        <v>237.13479452054804</v>
      </c>
      <c r="AA39" s="7">
        <v>500</v>
      </c>
      <c r="AB39" s="7">
        <v>200</v>
      </c>
      <c r="AC39" s="7">
        <v>200</v>
      </c>
      <c r="AD39" s="1">
        <v>950</v>
      </c>
      <c r="AE39" s="1">
        <f t="shared" si="11"/>
        <v>571.20000000000005</v>
      </c>
      <c r="AF39" s="1">
        <v>610</v>
      </c>
      <c r="AG39" s="1">
        <v>475</v>
      </c>
      <c r="AK39" s="12">
        <f t="shared" si="0"/>
        <v>15026.490000000009</v>
      </c>
      <c r="AM39" s="15">
        <f t="shared" si="3"/>
        <v>61.752698630137026</v>
      </c>
    </row>
    <row r="40" spans="1:39">
      <c r="A40" s="25" t="s">
        <v>42</v>
      </c>
      <c r="B40" s="7">
        <f t="shared" si="1"/>
        <v>80580.535553424706</v>
      </c>
      <c r="E40" s="1">
        <f>-N32*0.85</f>
        <v>-66515.56</v>
      </c>
      <c r="M40" s="10">
        <f t="shared" si="4"/>
        <v>-4119.5519999999815</v>
      </c>
      <c r="O40" s="1">
        <f t="shared" si="18"/>
        <v>-16.929665753424583</v>
      </c>
      <c r="Q40" s="42"/>
      <c r="R40" s="9">
        <f t="shared" si="10"/>
        <v>2284.8000000000002</v>
      </c>
      <c r="S40" s="1">
        <v>2850</v>
      </c>
      <c r="T40" s="1">
        <v>3000</v>
      </c>
      <c r="V40" s="10">
        <f t="shared" si="5"/>
        <v>65837.60000000002</v>
      </c>
      <c r="W40" s="1">
        <f>SUM(Q29:U40)</f>
        <v>98117.60000000002</v>
      </c>
      <c r="X40" s="1">
        <f t="shared" si="6"/>
        <v>270.56547945205483</v>
      </c>
      <c r="AA40" s="7">
        <v>500</v>
      </c>
      <c r="AB40" s="7">
        <v>200</v>
      </c>
      <c r="AC40" s="7">
        <v>200</v>
      </c>
      <c r="AD40" s="1">
        <v>950</v>
      </c>
      <c r="AE40" s="1">
        <f t="shared" si="11"/>
        <v>571.20000000000005</v>
      </c>
      <c r="AF40" s="1">
        <v>610</v>
      </c>
      <c r="AG40" s="1">
        <v>475</v>
      </c>
      <c r="AK40" s="12">
        <f t="shared" si="0"/>
        <v>18532.69000000001</v>
      </c>
      <c r="AM40" s="15">
        <f t="shared" si="3"/>
        <v>76.161739726027449</v>
      </c>
    </row>
    <row r="41" spans="1:39">
      <c r="A41" s="25" t="s">
        <v>43</v>
      </c>
      <c r="B41" s="7">
        <f t="shared" si="1"/>
        <v>71333.690347945259</v>
      </c>
      <c r="M41" s="10">
        <f t="shared" si="4"/>
        <v>-4119.5519999999815</v>
      </c>
      <c r="O41" s="1">
        <f t="shared" si="18"/>
        <v>-16.929665753424583</v>
      </c>
      <c r="Q41" s="1" t="s">
        <v>66</v>
      </c>
      <c r="R41" s="9" t="s">
        <v>67</v>
      </c>
      <c r="S41" s="1" t="s">
        <v>67</v>
      </c>
      <c r="T41" s="1" t="s">
        <v>67</v>
      </c>
      <c r="U41" s="1" t="s">
        <v>68</v>
      </c>
      <c r="V41" s="10">
        <f t="shared" si="5"/>
        <v>65837.60000000002</v>
      </c>
      <c r="X41" s="1">
        <f t="shared" si="6"/>
        <v>270.56547945205483</v>
      </c>
      <c r="AA41" s="7">
        <v>500</v>
      </c>
      <c r="AB41" s="7">
        <v>200</v>
      </c>
      <c r="AC41" s="7">
        <v>200</v>
      </c>
      <c r="AD41" s="1">
        <v>950</v>
      </c>
      <c r="AE41" s="39">
        <v>2856</v>
      </c>
      <c r="AF41" s="1">
        <v>610</v>
      </c>
      <c r="AG41" s="1">
        <v>475</v>
      </c>
      <c r="AH41" s="1">
        <v>-20000</v>
      </c>
      <c r="AJ41" s="1">
        <v>5000</v>
      </c>
      <c r="AK41" s="12">
        <f t="shared" si="0"/>
        <v>9323.6900000000096</v>
      </c>
      <c r="AM41" s="15">
        <f t="shared" si="3"/>
        <v>38.316534246575387</v>
      </c>
    </row>
    <row r="42" spans="1:39">
      <c r="A42" s="25" t="s">
        <v>44</v>
      </c>
      <c r="B42" s="7">
        <f t="shared" si="1"/>
        <v>87189.584868493199</v>
      </c>
      <c r="M42" s="10">
        <f t="shared" si="4"/>
        <v>-4119.5519999999815</v>
      </c>
      <c r="O42" s="1">
        <f t="shared" si="18"/>
        <v>-16.929665753424583</v>
      </c>
      <c r="V42" s="10">
        <f t="shared" si="5"/>
        <v>65837.60000000002</v>
      </c>
      <c r="X42" s="1">
        <f t="shared" si="6"/>
        <v>270.56547945205483</v>
      </c>
      <c r="AA42" s="7">
        <v>500</v>
      </c>
      <c r="AB42" s="7">
        <v>200</v>
      </c>
      <c r="AC42" s="7">
        <v>200</v>
      </c>
      <c r="AD42" s="1">
        <v>950</v>
      </c>
      <c r="AE42" s="39">
        <v>2856</v>
      </c>
      <c r="AF42" s="1">
        <v>610</v>
      </c>
      <c r="AG42" s="1">
        <v>475</v>
      </c>
      <c r="AI42" s="1">
        <v>10000</v>
      </c>
      <c r="AK42" s="12">
        <f t="shared" si="0"/>
        <v>25114.69000000001</v>
      </c>
      <c r="AM42" s="15">
        <f t="shared" si="3"/>
        <v>103.21105479452059</v>
      </c>
    </row>
    <row r="43" spans="1:39">
      <c r="A43" s="25" t="s">
        <v>45</v>
      </c>
      <c r="B43" s="7">
        <f t="shared" si="1"/>
        <v>90688.906786301421</v>
      </c>
      <c r="M43" s="10">
        <f t="shared" si="4"/>
        <v>-4119.5519999999815</v>
      </c>
      <c r="O43" s="1">
        <f t="shared" si="18"/>
        <v>-16.929665753424583</v>
      </c>
      <c r="V43" s="10">
        <f t="shared" si="5"/>
        <v>65837.60000000002</v>
      </c>
      <c r="X43" s="1">
        <f t="shared" si="6"/>
        <v>270.56547945205483</v>
      </c>
      <c r="AA43" s="7">
        <v>500</v>
      </c>
      <c r="AB43" s="7">
        <v>200</v>
      </c>
      <c r="AC43" s="7">
        <v>200</v>
      </c>
      <c r="AF43" s="1">
        <v>610</v>
      </c>
      <c r="AG43" s="1">
        <v>475</v>
      </c>
      <c r="AJ43" s="1">
        <v>1500</v>
      </c>
      <c r="AK43" s="12">
        <f t="shared" si="0"/>
        <v>28599.69000000001</v>
      </c>
      <c r="AM43" s="15">
        <f t="shared" si="3"/>
        <v>117.53297260273976</v>
      </c>
    </row>
    <row r="44" spans="1:39">
      <c r="A44" s="25" t="s">
        <v>46</v>
      </c>
      <c r="B44" s="7">
        <f t="shared" si="1"/>
        <v>2814.2561013699151</v>
      </c>
      <c r="M44" s="10">
        <f t="shared" si="4"/>
        <v>-4119.5519999999815</v>
      </c>
      <c r="O44" s="1">
        <f t="shared" si="18"/>
        <v>-16.929665753424583</v>
      </c>
      <c r="P44" s="2">
        <v>-20000</v>
      </c>
      <c r="V44" s="10">
        <f t="shared" si="5"/>
        <v>45837.60000000002</v>
      </c>
      <c r="X44" s="1">
        <f t="shared" si="6"/>
        <v>188.37369863013706</v>
      </c>
      <c r="Y44" s="2">
        <v>-70000</v>
      </c>
      <c r="AA44" s="7">
        <v>500</v>
      </c>
      <c r="AB44" s="7">
        <v>200</v>
      </c>
      <c r="AC44" s="7">
        <v>200</v>
      </c>
      <c r="AF44" s="1">
        <v>610</v>
      </c>
      <c r="AG44" s="1">
        <v>475</v>
      </c>
      <c r="AJ44" s="1">
        <v>500</v>
      </c>
      <c r="AK44" s="12">
        <f t="shared" si="0"/>
        <v>-38915.30999999999</v>
      </c>
      <c r="AM44" s="15">
        <f t="shared" si="3"/>
        <v>-159.92593150684928</v>
      </c>
    </row>
    <row r="45" spans="1:39">
      <c r="A45" s="25" t="s">
        <v>77</v>
      </c>
      <c r="B45" s="7">
        <f t="shared" si="1"/>
        <v>0</v>
      </c>
      <c r="O45" s="1"/>
      <c r="X45" s="1">
        <f t="shared" si="6"/>
        <v>0</v>
      </c>
      <c r="AA45" s="7"/>
      <c r="AB45" s="7"/>
      <c r="AC45" s="7"/>
      <c r="AJ45" s="1">
        <v>1500</v>
      </c>
      <c r="AK45" s="12"/>
      <c r="AM45" s="15">
        <f t="shared" si="3"/>
        <v>0</v>
      </c>
    </row>
    <row r="46" spans="1:39">
      <c r="A46" s="25" t="s">
        <v>78</v>
      </c>
      <c r="B46" s="7">
        <f t="shared" si="1"/>
        <v>0</v>
      </c>
      <c r="O46" s="1"/>
      <c r="X46" s="1">
        <f t="shared" si="6"/>
        <v>0</v>
      </c>
      <c r="AA46" s="7"/>
      <c r="AB46" s="7"/>
      <c r="AC46" s="7"/>
      <c r="AK46" s="12"/>
      <c r="AM46" s="15">
        <f t="shared" si="3"/>
        <v>0</v>
      </c>
    </row>
    <row r="47" spans="1:39">
      <c r="A47" s="25" t="s">
        <v>79</v>
      </c>
      <c r="B47" s="7">
        <f t="shared" si="1"/>
        <v>0</v>
      </c>
      <c r="O47" s="1"/>
      <c r="X47" s="1">
        <f t="shared" si="6"/>
        <v>0</v>
      </c>
      <c r="AA47" s="7"/>
      <c r="AB47" s="7"/>
      <c r="AC47" s="7"/>
      <c r="AK47" s="12"/>
      <c r="AM47" s="15">
        <f t="shared" si="3"/>
        <v>0</v>
      </c>
    </row>
    <row r="48" spans="1:39">
      <c r="A48" s="25" t="s">
        <v>80</v>
      </c>
      <c r="B48" s="7">
        <f t="shared" si="1"/>
        <v>0</v>
      </c>
      <c r="O48" s="1"/>
      <c r="X48" s="1">
        <f t="shared" si="6"/>
        <v>0</v>
      </c>
      <c r="AA48" s="7"/>
      <c r="AB48" s="7"/>
      <c r="AC48" s="7"/>
      <c r="AJ48" s="1">
        <v>3000</v>
      </c>
      <c r="AK48" s="12"/>
      <c r="AM48" s="15">
        <f t="shared" si="3"/>
        <v>0</v>
      </c>
    </row>
    <row r="49" spans="1:39">
      <c r="A49" s="25" t="s">
        <v>81</v>
      </c>
      <c r="B49" s="7">
        <f t="shared" si="1"/>
        <v>0</v>
      </c>
      <c r="O49" s="1"/>
      <c r="X49" s="1">
        <f t="shared" si="6"/>
        <v>0</v>
      </c>
      <c r="AA49" s="7"/>
      <c r="AB49" s="7"/>
      <c r="AC49" s="7"/>
      <c r="AK49" s="12"/>
      <c r="AM49" s="15">
        <f t="shared" si="3"/>
        <v>0</v>
      </c>
    </row>
    <row r="50" spans="1:39" s="4" customFormat="1">
      <c r="A50" s="26" t="s">
        <v>82</v>
      </c>
      <c r="B50" s="17">
        <f t="shared" si="1"/>
        <v>0</v>
      </c>
      <c r="D50" s="5"/>
      <c r="M50" s="13"/>
      <c r="P50" s="5"/>
      <c r="V50" s="13"/>
      <c r="X50" s="4">
        <f t="shared" si="6"/>
        <v>0</v>
      </c>
      <c r="Y50" s="5"/>
      <c r="AA50" s="17"/>
      <c r="AB50" s="17"/>
      <c r="AC50" s="17"/>
      <c r="AK50" s="18"/>
      <c r="AL50" s="32"/>
      <c r="AM50" s="38">
        <f t="shared" si="3"/>
        <v>0</v>
      </c>
    </row>
    <row r="51" spans="1:39">
      <c r="A51" s="25"/>
      <c r="O51" s="1"/>
      <c r="X51" s="1"/>
      <c r="AM51" s="16"/>
    </row>
    <row r="52" spans="1:39">
      <c r="A52" s="25" t="s">
        <v>29</v>
      </c>
      <c r="D52" s="2">
        <f>SUM(D3:D44)</f>
        <v>-60000</v>
      </c>
      <c r="E52" s="1">
        <f>SUM(E3:E43)</f>
        <v>-316655.87199999997</v>
      </c>
      <c r="F52" s="1">
        <f t="shared" ref="F52:K52" si="19">SUM(F3:F44)</f>
        <v>56016.560000000012</v>
      </c>
      <c r="G52" s="1">
        <f t="shared" si="19"/>
        <v>74054.239999999976</v>
      </c>
      <c r="H52" s="1">
        <f t="shared" si="19"/>
        <v>51709.51999999999</v>
      </c>
      <c r="I52" s="1">
        <f t="shared" si="19"/>
        <v>37076</v>
      </c>
      <c r="K52" s="1">
        <f t="shared" si="19"/>
        <v>82000</v>
      </c>
      <c r="L52" s="1">
        <f>SUM(L3:L44)</f>
        <v>47500</v>
      </c>
      <c r="O52" s="10">
        <f>SUM(O3:O50)</f>
        <v>12305.305183561641</v>
      </c>
      <c r="P52" s="9">
        <f>SUM(P5:P51)</f>
        <v>-229756.79999999999</v>
      </c>
      <c r="Q52" s="9">
        <f t="shared" ref="Q52:U52" si="20">SUM(Q5:Q51)</f>
        <v>28944</v>
      </c>
      <c r="R52" s="9"/>
      <c r="S52" s="9">
        <f t="shared" si="20"/>
        <v>90600</v>
      </c>
      <c r="T52" s="9">
        <f t="shared" si="20"/>
        <v>94500</v>
      </c>
      <c r="U52" s="9">
        <f t="shared" si="20"/>
        <v>9000</v>
      </c>
      <c r="V52" s="9"/>
      <c r="W52" s="9">
        <f t="shared" ref="W52" si="21">SUM(W5:W51)</f>
        <v>275594.40000000002</v>
      </c>
      <c r="X52" s="9">
        <f t="shared" ref="X52" si="22">SUM(X5:X51)</f>
        <v>-1355.7024657534232</v>
      </c>
      <c r="Y52" s="9">
        <f t="shared" ref="Y52" si="23">SUM(Y5:Y51)</f>
        <v>-340288</v>
      </c>
      <c r="Z52" s="9">
        <f t="shared" ref="Z52" si="24">SUM(Z5:Z51)</f>
        <v>-11000</v>
      </c>
      <c r="AA52" s="9">
        <f t="shared" ref="AA52" si="25">SUM(AA5:AA51)</f>
        <v>20000</v>
      </c>
      <c r="AB52" s="9">
        <f t="shared" ref="AB52" si="26">SUM(AB5:AB51)</f>
        <v>8000</v>
      </c>
      <c r="AC52" s="9">
        <f t="shared" ref="AC52" si="27">SUM(AC5:AC51)</f>
        <v>8000</v>
      </c>
      <c r="AD52" s="9">
        <f t="shared" ref="AD52" si="28">SUM(AD5:AD51)</f>
        <v>32900</v>
      </c>
      <c r="AE52" s="9">
        <f t="shared" ref="AE52" si="29">SUM(AE5:AE51)</f>
        <v>55417.599999999933</v>
      </c>
      <c r="AF52" s="9">
        <f t="shared" ref="AF52" si="30">SUM(AF5:AF51)</f>
        <v>22900</v>
      </c>
      <c r="AG52" s="9">
        <f t="shared" ref="AG52" si="31">SUM(AG5:AG51)</f>
        <v>14750</v>
      </c>
      <c r="AH52" s="9">
        <f t="shared" ref="AH52" si="32">SUM(AH5:AH51)</f>
        <v>-60000</v>
      </c>
      <c r="AI52" s="9">
        <f t="shared" ref="AI52" si="33">SUM(AI5:AI51)</f>
        <v>89366.38</v>
      </c>
      <c r="AJ52" s="9">
        <f t="shared" ref="AJ52" si="34">SUM(AJ5:AJ51)</f>
        <v>105000.70999999999</v>
      </c>
      <c r="AK52" s="9"/>
      <c r="AL52" s="9">
        <f t="shared" ref="AL52" si="35">SUM(AL5:AL51)</f>
        <v>-8479.7100000000282</v>
      </c>
      <c r="AM52" s="9">
        <f t="shared" ref="AM52" si="36">SUM(AM5:AM51)</f>
        <v>-1407.9211643835611</v>
      </c>
    </row>
    <row r="53" spans="1:39">
      <c r="O53" s="1"/>
      <c r="X53" s="1"/>
      <c r="AM53" s="16"/>
    </row>
    <row r="54" spans="1:39">
      <c r="O54" s="1"/>
      <c r="X54" s="1"/>
      <c r="AM54" s="16"/>
    </row>
    <row r="55" spans="1:39">
      <c r="O55" s="1"/>
      <c r="X55" s="1"/>
      <c r="AM55" s="16"/>
    </row>
    <row r="56" spans="1:39">
      <c r="O56" s="1"/>
      <c r="X56" s="1"/>
      <c r="AM56" s="16"/>
    </row>
    <row r="57" spans="1:39">
      <c r="O57" s="1"/>
      <c r="X57" s="1"/>
      <c r="AM57" s="16"/>
    </row>
    <row r="58" spans="1:39">
      <c r="O58" s="1"/>
      <c r="X58" s="1"/>
      <c r="AM58" s="16"/>
    </row>
    <row r="59" spans="1:39">
      <c r="O59" s="1"/>
      <c r="X59" s="1"/>
      <c r="AM59" s="16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opLeftCell="A30" workbookViewId="0">
      <selection activeCell="D43" sqref="A1:D43"/>
    </sheetView>
  </sheetViews>
  <sheetFormatPr baseColWidth="10" defaultRowHeight="15"/>
  <sheetData>
    <row r="1" spans="1:4">
      <c r="B1" s="40"/>
      <c r="C1" s="40"/>
      <c r="D1" s="40"/>
    </row>
    <row r="2" spans="1:4">
      <c r="A2" s="41"/>
    </row>
    <row r="13" spans="1:4">
      <c r="A13" s="40"/>
      <c r="B13" s="40"/>
      <c r="C13" s="40"/>
      <c r="D13" s="40"/>
    </row>
    <row r="14" spans="1:4">
      <c r="A14" s="41"/>
    </row>
    <row r="29" spans="1:4">
      <c r="A29" s="40"/>
      <c r="B29" s="40"/>
      <c r="C29" s="40"/>
      <c r="D29" s="40"/>
    </row>
    <row r="30" spans="1:4">
      <c r="A30" s="41"/>
    </row>
    <row r="43" spans="1:4">
      <c r="A43" s="40"/>
      <c r="B43" s="40"/>
      <c r="C43" s="40"/>
      <c r="D43" s="4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odilo</dc:creator>
  <cp:lastModifiedBy>ICARUS</cp:lastModifiedBy>
  <dcterms:created xsi:type="dcterms:W3CDTF">2012-12-04T15:51:33Z</dcterms:created>
  <dcterms:modified xsi:type="dcterms:W3CDTF">2013-07-01T08:39:36Z</dcterms:modified>
</cp:coreProperties>
</file>